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xlsx" ContentType="application/vnd.openxmlformats-officedocument.spreadsheetml.sheet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9395" windowHeight="7380"/>
  </bookViews>
  <sheets>
    <sheet name="星取表" sheetId="1" r:id="rId1"/>
  </sheets>
  <definedNames>
    <definedName name="_xlnm.Print_Area" localSheetId="0">星取表!$A$1:$V$100</definedName>
    <definedName name="学校名" localSheetId="0">#REF!</definedName>
  </definedNames>
  <calcPr calcId="145621"/>
</workbook>
</file>

<file path=xl/calcChain.xml><?xml version="1.0" encoding="utf-8"?>
<calcChain xmlns="http://schemas.openxmlformats.org/spreadsheetml/2006/main">
  <c r="U67" i="1" l="1"/>
  <c r="T67" i="1"/>
  <c r="S67" i="1"/>
  <c r="R67" i="1"/>
  <c r="Q67" i="1"/>
  <c r="P67" i="1"/>
  <c r="O67" i="1"/>
  <c r="V67" i="1" s="1"/>
  <c r="U66" i="1"/>
  <c r="T66" i="1"/>
  <c r="S66" i="1"/>
  <c r="R66" i="1"/>
  <c r="Q66" i="1"/>
  <c r="P66" i="1"/>
  <c r="O66" i="1"/>
  <c r="V66" i="1" s="1"/>
  <c r="U65" i="1"/>
  <c r="T65" i="1"/>
  <c r="S65" i="1"/>
  <c r="R65" i="1"/>
  <c r="Q65" i="1"/>
  <c r="P65" i="1"/>
  <c r="O65" i="1"/>
  <c r="V65" i="1" s="1"/>
  <c r="U64" i="1"/>
  <c r="T64" i="1"/>
  <c r="S64" i="1"/>
  <c r="R64" i="1"/>
  <c r="Q64" i="1"/>
  <c r="P64" i="1"/>
  <c r="O64" i="1"/>
  <c r="V64" i="1" s="1"/>
  <c r="K63" i="1"/>
  <c r="H63" i="1"/>
  <c r="E63" i="1"/>
  <c r="B63" i="1"/>
  <c r="U60" i="1"/>
  <c r="T60" i="1"/>
  <c r="S60" i="1"/>
  <c r="R60" i="1"/>
  <c r="Q60" i="1"/>
  <c r="P60" i="1"/>
  <c r="O60" i="1"/>
  <c r="V60" i="1" s="1"/>
  <c r="U59" i="1"/>
  <c r="T59" i="1"/>
  <c r="S59" i="1"/>
  <c r="R59" i="1"/>
  <c r="Q59" i="1"/>
  <c r="P59" i="1"/>
  <c r="O59" i="1"/>
  <c r="V59" i="1" s="1"/>
  <c r="U58" i="1"/>
  <c r="T58" i="1"/>
  <c r="S58" i="1"/>
  <c r="R58" i="1"/>
  <c r="Q58" i="1"/>
  <c r="P58" i="1"/>
  <c r="O58" i="1"/>
  <c r="V58" i="1" s="1"/>
  <c r="U57" i="1"/>
  <c r="T57" i="1"/>
  <c r="S57" i="1"/>
  <c r="R57" i="1"/>
  <c r="Q57" i="1"/>
  <c r="P57" i="1"/>
  <c r="O57" i="1"/>
  <c r="V57" i="1" s="1"/>
  <c r="K56" i="1"/>
  <c r="H56" i="1"/>
  <c r="E56" i="1"/>
  <c r="B56" i="1"/>
  <c r="U53" i="1"/>
  <c r="T53" i="1"/>
  <c r="S53" i="1"/>
  <c r="R53" i="1"/>
  <c r="Q53" i="1"/>
  <c r="P53" i="1"/>
  <c r="O53" i="1"/>
  <c r="V53" i="1" s="1"/>
  <c r="U52" i="1"/>
  <c r="T52" i="1"/>
  <c r="S52" i="1"/>
  <c r="R52" i="1"/>
  <c r="Q52" i="1"/>
  <c r="P52" i="1"/>
  <c r="O52" i="1"/>
  <c r="V52" i="1" s="1"/>
  <c r="U51" i="1"/>
  <c r="T51" i="1"/>
  <c r="S51" i="1"/>
  <c r="R51" i="1"/>
  <c r="Q51" i="1"/>
  <c r="P51" i="1"/>
  <c r="O51" i="1"/>
  <c r="V51" i="1" s="1"/>
  <c r="U50" i="1"/>
  <c r="T50" i="1"/>
  <c r="S50" i="1"/>
  <c r="R50" i="1"/>
  <c r="Q50" i="1"/>
  <c r="P50" i="1"/>
  <c r="O50" i="1"/>
  <c r="V50" i="1" s="1"/>
  <c r="K49" i="1"/>
  <c r="H49" i="1"/>
  <c r="E49" i="1"/>
  <c r="B49" i="1"/>
  <c r="U46" i="1"/>
  <c r="T46" i="1"/>
  <c r="S46" i="1"/>
  <c r="R46" i="1"/>
  <c r="Q46" i="1"/>
  <c r="P46" i="1"/>
  <c r="O46" i="1"/>
  <c r="V46" i="1" s="1"/>
  <c r="U45" i="1"/>
  <c r="T45" i="1"/>
  <c r="S45" i="1"/>
  <c r="R45" i="1"/>
  <c r="Q45" i="1"/>
  <c r="P45" i="1"/>
  <c r="O45" i="1"/>
  <c r="V45" i="1" s="1"/>
  <c r="U44" i="1"/>
  <c r="T44" i="1"/>
  <c r="S44" i="1"/>
  <c r="R44" i="1"/>
  <c r="Q44" i="1"/>
  <c r="P44" i="1"/>
  <c r="O44" i="1"/>
  <c r="V44" i="1" s="1"/>
  <c r="U43" i="1"/>
  <c r="T43" i="1"/>
  <c r="S43" i="1"/>
  <c r="R43" i="1"/>
  <c r="Q43" i="1"/>
  <c r="P43" i="1"/>
  <c r="O43" i="1"/>
  <c r="V43" i="1" s="1"/>
  <c r="K42" i="1"/>
  <c r="H42" i="1"/>
  <c r="E42" i="1"/>
  <c r="B42" i="1"/>
  <c r="U39" i="1"/>
  <c r="T39" i="1"/>
  <c r="S39" i="1"/>
  <c r="R39" i="1"/>
  <c r="Q39" i="1"/>
  <c r="P39" i="1"/>
  <c r="O39" i="1"/>
  <c r="V39" i="1" s="1"/>
  <c r="U38" i="1"/>
  <c r="T38" i="1"/>
  <c r="S38" i="1"/>
  <c r="R38" i="1"/>
  <c r="Q38" i="1"/>
  <c r="P38" i="1"/>
  <c r="O38" i="1"/>
  <c r="V38" i="1" s="1"/>
  <c r="U37" i="1"/>
  <c r="T37" i="1"/>
  <c r="S37" i="1"/>
  <c r="R37" i="1"/>
  <c r="Q37" i="1"/>
  <c r="P37" i="1"/>
  <c r="O37" i="1"/>
  <c r="V37" i="1" s="1"/>
  <c r="U36" i="1"/>
  <c r="T36" i="1"/>
  <c r="S36" i="1"/>
  <c r="R36" i="1"/>
  <c r="Q36" i="1"/>
  <c r="P36" i="1"/>
  <c r="O36" i="1"/>
  <c r="V36" i="1" s="1"/>
  <c r="K35" i="1"/>
  <c r="H35" i="1"/>
  <c r="E35" i="1"/>
  <c r="B35" i="1"/>
  <c r="U32" i="1"/>
  <c r="T32" i="1"/>
  <c r="S32" i="1"/>
  <c r="R32" i="1"/>
  <c r="Q32" i="1"/>
  <c r="P32" i="1"/>
  <c r="O32" i="1"/>
  <c r="V32" i="1" s="1"/>
  <c r="U31" i="1"/>
  <c r="T31" i="1"/>
  <c r="S31" i="1"/>
  <c r="R31" i="1"/>
  <c r="Q31" i="1"/>
  <c r="P31" i="1"/>
  <c r="O31" i="1"/>
  <c r="V31" i="1" s="1"/>
  <c r="U30" i="1"/>
  <c r="T30" i="1"/>
  <c r="S30" i="1"/>
  <c r="R30" i="1"/>
  <c r="Q30" i="1"/>
  <c r="P30" i="1"/>
  <c r="O30" i="1"/>
  <c r="V30" i="1" s="1"/>
  <c r="U29" i="1"/>
  <c r="T29" i="1"/>
  <c r="S29" i="1"/>
  <c r="R29" i="1"/>
  <c r="Q29" i="1"/>
  <c r="P29" i="1"/>
  <c r="O29" i="1"/>
  <c r="V29" i="1" s="1"/>
  <c r="K28" i="1"/>
  <c r="H28" i="1"/>
  <c r="E28" i="1"/>
  <c r="B28" i="1"/>
  <c r="U25" i="1"/>
  <c r="T25" i="1"/>
  <c r="S25" i="1"/>
  <c r="R25" i="1"/>
  <c r="Q25" i="1"/>
  <c r="P25" i="1"/>
  <c r="O25" i="1"/>
  <c r="V25" i="1" s="1"/>
  <c r="U24" i="1"/>
  <c r="T24" i="1"/>
  <c r="S24" i="1"/>
  <c r="R24" i="1"/>
  <c r="Q24" i="1"/>
  <c r="P24" i="1"/>
  <c r="O24" i="1"/>
  <c r="V24" i="1" s="1"/>
  <c r="U23" i="1"/>
  <c r="T23" i="1"/>
  <c r="S23" i="1"/>
  <c r="R23" i="1"/>
  <c r="Q23" i="1"/>
  <c r="P23" i="1"/>
  <c r="O23" i="1"/>
  <c r="V23" i="1" s="1"/>
  <c r="U22" i="1"/>
  <c r="T22" i="1"/>
  <c r="S22" i="1"/>
  <c r="R22" i="1"/>
  <c r="Q22" i="1"/>
  <c r="P22" i="1"/>
  <c r="O22" i="1"/>
  <c r="V22" i="1" s="1"/>
  <c r="K21" i="1"/>
  <c r="H21" i="1"/>
  <c r="E21" i="1"/>
  <c r="B21" i="1"/>
  <c r="U18" i="1"/>
  <c r="T18" i="1"/>
  <c r="S18" i="1"/>
  <c r="R18" i="1"/>
  <c r="Q18" i="1"/>
  <c r="P18" i="1"/>
  <c r="O18" i="1"/>
  <c r="V17" i="1"/>
  <c r="U17" i="1"/>
  <c r="T17" i="1"/>
  <c r="S17" i="1"/>
  <c r="R17" i="1"/>
  <c r="Q17" i="1"/>
  <c r="P17" i="1"/>
  <c r="O17" i="1"/>
  <c r="V16" i="1"/>
  <c r="U16" i="1"/>
  <c r="T16" i="1"/>
  <c r="S16" i="1"/>
  <c r="R16" i="1"/>
  <c r="Q16" i="1"/>
  <c r="P16" i="1"/>
  <c r="O16" i="1"/>
  <c r="V15" i="1"/>
  <c r="U15" i="1"/>
  <c r="T15" i="1"/>
  <c r="S15" i="1"/>
  <c r="R15" i="1"/>
  <c r="Q15" i="1"/>
  <c r="P15" i="1"/>
  <c r="O15" i="1"/>
  <c r="H14" i="1"/>
  <c r="E14" i="1"/>
  <c r="B14" i="1"/>
  <c r="U11" i="1"/>
  <c r="T11" i="1"/>
  <c r="S11" i="1"/>
  <c r="R11" i="1"/>
  <c r="Q11" i="1"/>
  <c r="P11" i="1"/>
  <c r="O11" i="1"/>
  <c r="V10" i="1"/>
  <c r="U10" i="1"/>
  <c r="T10" i="1"/>
  <c r="S10" i="1"/>
  <c r="R10" i="1"/>
  <c r="Q10" i="1"/>
  <c r="P10" i="1"/>
  <c r="O10" i="1"/>
  <c r="V9" i="1"/>
  <c r="U9" i="1"/>
  <c r="T9" i="1"/>
  <c r="S9" i="1"/>
  <c r="R9" i="1"/>
  <c r="Q9" i="1"/>
  <c r="P9" i="1"/>
  <c r="O9" i="1"/>
  <c r="V8" i="1"/>
  <c r="U8" i="1"/>
  <c r="T8" i="1"/>
  <c r="S8" i="1"/>
  <c r="R8" i="1"/>
  <c r="Q8" i="1"/>
  <c r="P8" i="1"/>
  <c r="O8" i="1"/>
  <c r="H7" i="1"/>
  <c r="E7" i="1"/>
  <c r="B7" i="1"/>
</calcChain>
</file>

<file path=xl/sharedStrings.xml><?xml version="1.0" encoding="utf-8"?>
<sst xmlns="http://schemas.openxmlformats.org/spreadsheetml/2006/main" count="139" uniqueCount="69">
  <si>
    <t>平成２７年度埼玉県高等学校高校女子サッカー選手権大会　星取表</t>
    <rPh sb="0" eb="2">
      <t>ヘイセイ</t>
    </rPh>
    <rPh sb="4" eb="6">
      <t>ネンド</t>
    </rPh>
    <rPh sb="6" eb="9">
      <t>サイタマケン</t>
    </rPh>
    <rPh sb="9" eb="11">
      <t>コウトウ</t>
    </rPh>
    <rPh sb="11" eb="13">
      <t>ガッコウ</t>
    </rPh>
    <rPh sb="13" eb="15">
      <t>コウコウ</t>
    </rPh>
    <rPh sb="15" eb="17">
      <t>ジョシ</t>
    </rPh>
    <rPh sb="21" eb="24">
      <t>センシュケン</t>
    </rPh>
    <rPh sb="24" eb="26">
      <t>タイカイ</t>
    </rPh>
    <rPh sb="27" eb="30">
      <t>ホシトリヒョウ</t>
    </rPh>
    <phoneticPr fontId="2"/>
  </si>
  <si>
    <t>各グループ上位2校が決勝トーナメントに進出する</t>
    <rPh sb="0" eb="1">
      <t>カク</t>
    </rPh>
    <rPh sb="5" eb="7">
      <t>ジョウイ</t>
    </rPh>
    <rPh sb="8" eb="9">
      <t>コウ</t>
    </rPh>
    <rPh sb="10" eb="12">
      <t>ケッショウ</t>
    </rPh>
    <rPh sb="19" eb="21">
      <t>シンシュツ</t>
    </rPh>
    <phoneticPr fontId="2"/>
  </si>
  <si>
    <t>勝ち点内訳：勝ち…３、引き分け…１、負け…０</t>
    <rPh sb="0" eb="1">
      <t>カ</t>
    </rPh>
    <rPh sb="2" eb="3">
      <t>テン</t>
    </rPh>
    <rPh sb="3" eb="5">
      <t>ウチワケ</t>
    </rPh>
    <rPh sb="6" eb="7">
      <t>カ</t>
    </rPh>
    <rPh sb="11" eb="12">
      <t>ヒ</t>
    </rPh>
    <rPh sb="13" eb="14">
      <t>ワ</t>
    </rPh>
    <rPh sb="18" eb="19">
      <t>マ</t>
    </rPh>
    <phoneticPr fontId="2"/>
  </si>
  <si>
    <t>順位決定は、①勝点②得失点差③総得点④直接対決の結果⑤抽選の順で決定する</t>
    <rPh sb="0" eb="2">
      <t>ジュンイ</t>
    </rPh>
    <rPh sb="2" eb="4">
      <t>ケッテイ</t>
    </rPh>
    <rPh sb="7" eb="8">
      <t>カチ</t>
    </rPh>
    <rPh sb="8" eb="9">
      <t>テン</t>
    </rPh>
    <rPh sb="10" eb="13">
      <t>トクシッテン</t>
    </rPh>
    <rPh sb="13" eb="14">
      <t>サ</t>
    </rPh>
    <rPh sb="15" eb="18">
      <t>ソウトクテン</t>
    </rPh>
    <rPh sb="19" eb="21">
      <t>チョクセツ</t>
    </rPh>
    <rPh sb="21" eb="23">
      <t>タイケツ</t>
    </rPh>
    <rPh sb="24" eb="26">
      <t>ケッカ</t>
    </rPh>
    <rPh sb="27" eb="29">
      <t>チュウセン</t>
    </rPh>
    <rPh sb="30" eb="31">
      <t>ジュン</t>
    </rPh>
    <rPh sb="32" eb="34">
      <t>ケッテイ</t>
    </rPh>
    <phoneticPr fontId="2"/>
  </si>
  <si>
    <t>現在</t>
    <rPh sb="0" eb="2">
      <t>ゲンザイ</t>
    </rPh>
    <phoneticPr fontId="2"/>
  </si>
  <si>
    <t>Aグループ</t>
    <phoneticPr fontId="2"/>
  </si>
  <si>
    <t>校名(チーム名)</t>
    <rPh sb="0" eb="2">
      <t>コウメイ</t>
    </rPh>
    <rPh sb="6" eb="7">
      <t>メイ</t>
    </rPh>
    <phoneticPr fontId="2"/>
  </si>
  <si>
    <t>試合数</t>
    <rPh sb="0" eb="2">
      <t>シアイ</t>
    </rPh>
    <rPh sb="2" eb="3">
      <t>スウ</t>
    </rPh>
    <phoneticPr fontId="2"/>
  </si>
  <si>
    <t>勝点</t>
    <rPh sb="0" eb="1">
      <t>カチ</t>
    </rPh>
    <rPh sb="1" eb="2">
      <t>テン</t>
    </rPh>
    <phoneticPr fontId="2"/>
  </si>
  <si>
    <t>勝ち</t>
    <rPh sb="0" eb="1">
      <t>カ</t>
    </rPh>
    <phoneticPr fontId="2"/>
  </si>
  <si>
    <t>分け</t>
    <rPh sb="0" eb="1">
      <t>ワ</t>
    </rPh>
    <phoneticPr fontId="2"/>
  </si>
  <si>
    <t>負け</t>
    <rPh sb="0" eb="1">
      <t>マ</t>
    </rPh>
    <phoneticPr fontId="2"/>
  </si>
  <si>
    <t>得点</t>
    <rPh sb="0" eb="2">
      <t>トクテン</t>
    </rPh>
    <phoneticPr fontId="2"/>
  </si>
  <si>
    <t>失点</t>
    <rPh sb="0" eb="2">
      <t>シッテン</t>
    </rPh>
    <phoneticPr fontId="2"/>
  </si>
  <si>
    <t>得失</t>
    <rPh sb="0" eb="2">
      <t>トクシツ</t>
    </rPh>
    <phoneticPr fontId="2"/>
  </si>
  <si>
    <t>順位</t>
    <rPh sb="0" eb="2">
      <t>ジュンイ</t>
    </rPh>
    <phoneticPr fontId="2"/>
  </si>
  <si>
    <t>花咲徳栄</t>
    <rPh sb="0" eb="4">
      <t>ハナサキトクハル</t>
    </rPh>
    <phoneticPr fontId="2"/>
  </si>
  <si>
    <t>浦和一女</t>
    <rPh sb="0" eb="2">
      <t>ウラワ</t>
    </rPh>
    <rPh sb="2" eb="4">
      <t>イチジョ</t>
    </rPh>
    <phoneticPr fontId="2"/>
  </si>
  <si>
    <t>浦和明の星</t>
    <rPh sb="0" eb="2">
      <t>ウラワ</t>
    </rPh>
    <rPh sb="2" eb="3">
      <t>アケ</t>
    </rPh>
    <rPh sb="4" eb="5">
      <t>ホシ</t>
    </rPh>
    <phoneticPr fontId="2"/>
  </si>
  <si>
    <t>Bグループ</t>
    <phoneticPr fontId="2"/>
  </si>
  <si>
    <t>山村学園</t>
    <rPh sb="0" eb="2">
      <t>ヤマムラ</t>
    </rPh>
    <rPh sb="2" eb="4">
      <t>ガクエン</t>
    </rPh>
    <phoneticPr fontId="2"/>
  </si>
  <si>
    <t>宮代</t>
    <rPh sb="0" eb="2">
      <t>ミヤシロ</t>
    </rPh>
    <phoneticPr fontId="2"/>
  </si>
  <si>
    <t>昌平</t>
    <rPh sb="0" eb="2">
      <t>ショウヘイ</t>
    </rPh>
    <phoneticPr fontId="2"/>
  </si>
  <si>
    <t>Cグループ</t>
    <phoneticPr fontId="2"/>
  </si>
  <si>
    <t>本庄第一</t>
    <rPh sb="0" eb="2">
      <t>ホンジョウ</t>
    </rPh>
    <rPh sb="2" eb="4">
      <t>ダイイチ</t>
    </rPh>
    <phoneticPr fontId="2"/>
  </si>
  <si>
    <t>北本+城北</t>
    <rPh sb="0" eb="2">
      <t>キタモト</t>
    </rPh>
    <rPh sb="3" eb="5">
      <t>ジョウホク</t>
    </rPh>
    <rPh sb="4" eb="5">
      <t>イシロ</t>
    </rPh>
    <phoneticPr fontId="2"/>
  </si>
  <si>
    <t>埼玉栄</t>
    <rPh sb="0" eb="2">
      <t>サイタマ</t>
    </rPh>
    <rPh sb="2" eb="3">
      <t>サカエ</t>
    </rPh>
    <phoneticPr fontId="2"/>
  </si>
  <si>
    <t>大宮開成</t>
    <rPh sb="0" eb="2">
      <t>オオミヤ</t>
    </rPh>
    <rPh sb="2" eb="4">
      <t>カイセイ</t>
    </rPh>
    <phoneticPr fontId="2"/>
  </si>
  <si>
    <t>北本＋城北…北本と寄居城北の合同チーム</t>
    <rPh sb="0" eb="2">
      <t>キタモト</t>
    </rPh>
    <rPh sb="3" eb="5">
      <t>ジョウホク</t>
    </rPh>
    <rPh sb="6" eb="8">
      <t>キタモト</t>
    </rPh>
    <rPh sb="9" eb="11">
      <t>ヨリイ</t>
    </rPh>
    <rPh sb="11" eb="13">
      <t>ジョウホク</t>
    </rPh>
    <rPh sb="14" eb="16">
      <t>ゴウドウ</t>
    </rPh>
    <phoneticPr fontId="2"/>
  </si>
  <si>
    <t>Dグループ</t>
    <phoneticPr fontId="2"/>
  </si>
  <si>
    <t>入間向陽</t>
    <rPh sb="0" eb="2">
      <t>イルマ</t>
    </rPh>
    <rPh sb="2" eb="4">
      <t>コウヨウ</t>
    </rPh>
    <phoneticPr fontId="2"/>
  </si>
  <si>
    <t>庄和</t>
    <rPh sb="0" eb="2">
      <t>ショウワ</t>
    </rPh>
    <phoneticPr fontId="2"/>
  </si>
  <si>
    <t>熊谷女子</t>
    <rPh sb="0" eb="2">
      <t>クマガヤ</t>
    </rPh>
    <rPh sb="2" eb="4">
      <t>ジョシ</t>
    </rPh>
    <phoneticPr fontId="2"/>
  </si>
  <si>
    <t>大宮武蔵野</t>
    <rPh sb="0" eb="2">
      <t>オオミヤ</t>
    </rPh>
    <rPh sb="2" eb="5">
      <t>ムサシノ</t>
    </rPh>
    <phoneticPr fontId="2"/>
  </si>
  <si>
    <t>Eグループ</t>
    <phoneticPr fontId="2"/>
  </si>
  <si>
    <t>校名(チーム名)</t>
    <phoneticPr fontId="2"/>
  </si>
  <si>
    <t>勝点</t>
    <phoneticPr fontId="2"/>
  </si>
  <si>
    <t>勝ち</t>
    <phoneticPr fontId="2"/>
  </si>
  <si>
    <t>分け</t>
    <phoneticPr fontId="2"/>
  </si>
  <si>
    <t>負け</t>
    <phoneticPr fontId="2"/>
  </si>
  <si>
    <t>得点</t>
    <phoneticPr fontId="2"/>
  </si>
  <si>
    <t>失点</t>
    <phoneticPr fontId="2"/>
  </si>
  <si>
    <t>得失</t>
    <phoneticPr fontId="2"/>
  </si>
  <si>
    <t>順位</t>
    <phoneticPr fontId="2"/>
  </si>
  <si>
    <t>久喜</t>
    <rPh sb="0" eb="2">
      <t>クキ</t>
    </rPh>
    <phoneticPr fontId="2"/>
  </si>
  <si>
    <t>大妻嵐山</t>
    <rPh sb="0" eb="2">
      <t>オオツマ</t>
    </rPh>
    <rPh sb="2" eb="4">
      <t>ランザン</t>
    </rPh>
    <phoneticPr fontId="2"/>
  </si>
  <si>
    <t>本庄</t>
    <rPh sb="0" eb="2">
      <t>ホンジョウ</t>
    </rPh>
    <phoneticPr fontId="2"/>
  </si>
  <si>
    <t>埼玉平成</t>
    <rPh sb="0" eb="2">
      <t>サイタマ</t>
    </rPh>
    <rPh sb="2" eb="4">
      <t>ヘイセイ</t>
    </rPh>
    <phoneticPr fontId="2"/>
  </si>
  <si>
    <t>Fグループ</t>
    <phoneticPr fontId="2"/>
  </si>
  <si>
    <t>校名(チーム名)</t>
    <phoneticPr fontId="2"/>
  </si>
  <si>
    <t>浦和西</t>
    <phoneticPr fontId="2"/>
  </si>
  <si>
    <t>浦和実業</t>
    <phoneticPr fontId="2"/>
  </si>
  <si>
    <t>和光国際</t>
    <rPh sb="0" eb="2">
      <t>ワコウ</t>
    </rPh>
    <rPh sb="2" eb="4">
      <t>コクサイ</t>
    </rPh>
    <phoneticPr fontId="2"/>
  </si>
  <si>
    <t>市立浦和</t>
    <rPh sb="0" eb="2">
      <t>イチリツ</t>
    </rPh>
    <rPh sb="2" eb="4">
      <t>ウラワ</t>
    </rPh>
    <phoneticPr fontId="2"/>
  </si>
  <si>
    <t>Gグループ</t>
    <phoneticPr fontId="2"/>
  </si>
  <si>
    <t>川口総合</t>
    <rPh sb="0" eb="2">
      <t>カワグチ</t>
    </rPh>
    <rPh sb="2" eb="4">
      <t>ソウゴウ</t>
    </rPh>
    <phoneticPr fontId="2"/>
  </si>
  <si>
    <t>秋草学園</t>
    <rPh sb="0" eb="2">
      <t>アキクサ</t>
    </rPh>
    <rPh sb="2" eb="4">
      <t>ガクエン</t>
    </rPh>
    <phoneticPr fontId="2"/>
  </si>
  <si>
    <t>狭山ヶ丘</t>
    <rPh sb="0" eb="4">
      <t>サヤマガオカ</t>
    </rPh>
    <phoneticPr fontId="2"/>
  </si>
  <si>
    <t>淑徳与野</t>
    <rPh sb="0" eb="2">
      <t>シュクトク</t>
    </rPh>
    <rPh sb="2" eb="4">
      <t>ヨノ</t>
    </rPh>
    <phoneticPr fontId="2"/>
  </si>
  <si>
    <t>Hグループ</t>
    <phoneticPr fontId="2"/>
  </si>
  <si>
    <t>南稜</t>
    <rPh sb="0" eb="1">
      <t>ナン</t>
    </rPh>
    <rPh sb="1" eb="2">
      <t>リョウ</t>
    </rPh>
    <phoneticPr fontId="2"/>
  </si>
  <si>
    <t>越ヶ谷</t>
    <rPh sb="0" eb="3">
      <t>コシガヤ</t>
    </rPh>
    <phoneticPr fontId="2"/>
  </si>
  <si>
    <t>大宮南</t>
    <rPh sb="0" eb="2">
      <t>オオミヤ</t>
    </rPh>
    <rPh sb="2" eb="3">
      <t>ミナミ</t>
    </rPh>
    <phoneticPr fontId="2"/>
  </si>
  <si>
    <t>杉戸農業</t>
    <rPh sb="0" eb="2">
      <t>スギト</t>
    </rPh>
    <rPh sb="2" eb="4">
      <t>ノウギョウ</t>
    </rPh>
    <phoneticPr fontId="2"/>
  </si>
  <si>
    <t>Ｉグループ</t>
    <phoneticPr fontId="2"/>
  </si>
  <si>
    <t>自由の森</t>
    <rPh sb="0" eb="2">
      <t>ジユウ</t>
    </rPh>
    <rPh sb="3" eb="4">
      <t>モリ</t>
    </rPh>
    <phoneticPr fontId="2"/>
  </si>
  <si>
    <t>松山女子</t>
    <rPh sb="0" eb="2">
      <t>マツヤマ</t>
    </rPh>
    <rPh sb="2" eb="4">
      <t>ジョシ</t>
    </rPh>
    <phoneticPr fontId="2"/>
  </si>
  <si>
    <t>所沢</t>
    <rPh sb="0" eb="2">
      <t>トコロザワ</t>
    </rPh>
    <phoneticPr fontId="2"/>
  </si>
  <si>
    <t>川越南</t>
    <rPh sb="0" eb="2">
      <t>カワゴエ</t>
    </rPh>
    <rPh sb="2" eb="3">
      <t>ミナミ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</si>
</sst>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ＭＳ Ｐゴシック"/>
      <family val="3"/>
      <charset val="128"/>
    </font>
    <font>
      <sz val="14"/>
      <name val="HG丸ｺﾞｼｯｸM-PRO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name val="ＭＳ 明朝"/>
      <family val="1"/>
      <charset val="128"/>
    </font>
    <font>
      <sz val="1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14" fontId="0" fillId="0" borderId="0" xfId="0" applyNumberForma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2" borderId="31" xfId="0" applyFont="1" applyFill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0" borderId="40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0" fontId="5" fillId="2" borderId="46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6" fillId="0" borderId="0" xfId="0" applyFont="1" applyBorder="1" applyAlignment="1">
      <alignment vertical="center" shrinkToFit="1"/>
    </xf>
    <xf numFmtId="0" fontId="1" fillId="0" borderId="11" xfId="0" applyFont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 shrinkToFit="1"/>
    </xf>
    <xf numFmtId="0" fontId="1" fillId="0" borderId="40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 shrinkToFit="1"/>
    </xf>
    <xf numFmtId="0" fontId="5" fillId="2" borderId="4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 shrinkToFit="1"/>
    </xf>
    <xf numFmtId="0" fontId="5" fillId="0" borderId="52" xfId="0" applyFont="1" applyFill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59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60" xfId="0" applyFont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2" borderId="63" xfId="0" applyFont="1" applyFill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0" fillId="0" borderId="0" xfId="0" applyBorder="1">
      <alignment vertical="center"/>
    </xf>
    <xf numFmtId="0" fontId="7" fillId="0" borderId="0" xfId="0" applyFont="1" applyBorder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0" fontId="7" fillId="0" borderId="0" xfId="0" applyFont="1" applyBorder="1" applyAlignment="1">
      <alignment vertical="center" textRotation="255"/>
    </xf>
    <xf numFmtId="0" fontId="7" fillId="0" borderId="0" xfId="0" applyFont="1" applyAlignment="1">
      <alignment vertical="center" textRotation="255"/>
    </xf>
    <xf numFmtId="0" fontId="6" fillId="0" borderId="49" xfId="0" applyFont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61" xfId="0" applyFont="1" applyBorder="1" applyAlignment="1">
      <alignment horizontal="center" vertical="center" shrinkToFit="1"/>
    </xf>
    <xf numFmtId="0" fontId="5" fillId="0" borderId="48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57" xfId="0" applyFont="1" applyFill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0" borderId="44" xfId="0" applyFont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35" xfId="0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center" vertical="center" shrinkToFit="1"/>
    </xf>
    <xf numFmtId="0" fontId="5" fillId="0" borderId="36" xfId="0" applyFont="1" applyFill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83</xdr:row>
      <xdr:rowOff>85725</xdr:rowOff>
    </xdr:from>
    <xdr:to>
      <xdr:col>21</xdr:col>
      <xdr:colOff>142875</xdr:colOff>
      <xdr:row>96</xdr:row>
      <xdr:rowOff>133350</xdr:rowOff>
    </xdr:to>
    <xdr:sp macro="" textlink="">
      <xdr:nvSpPr>
        <xdr:cNvPr id="2" name="Object 3" hidden="1">
          <a:extLst>
            <a:ext uri="{63B3BB69-23CF-44E3-9099-C40C66FF867C}">
              <a14:compatExt xmlns:a14="http://schemas.microsoft.com/office/drawing/2010/main" spid="_x0000_s5123"/>
            </a:ext>
          </a:extLst>
        </xdr:cNvPr>
        <xdr:cNvSpPr/>
      </xdr:nvSpPr>
      <xdr:spPr>
        <a:xfrm>
          <a:off x="38100" y="18649950"/>
          <a:ext cx="8763000" cy="2276475"/>
        </a:xfrm>
        <a:prstGeom prst="rect">
          <a:avLst/>
        </a:prstGeom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70</xdr:row>
          <xdr:rowOff>28575</xdr:rowOff>
        </xdr:from>
        <xdr:to>
          <xdr:col>21</xdr:col>
          <xdr:colOff>457200</xdr:colOff>
          <xdr:row>86</xdr:row>
          <xdr:rowOff>161925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Excel_Worksheet1.xls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S67"/>
  <sheetViews>
    <sheetView tabSelected="1" topLeftCell="A61" zoomScaleNormal="100" workbookViewId="0">
      <selection activeCell="K69" sqref="K69"/>
    </sheetView>
  </sheetViews>
  <sheetFormatPr defaultRowHeight="13.5"/>
  <cols>
    <col min="1" max="1" width="10.125" customWidth="1"/>
    <col min="2" max="13" width="4.375" customWidth="1"/>
    <col min="14" max="22" width="6.375" customWidth="1"/>
  </cols>
  <sheetData>
    <row r="1" spans="1:29" ht="17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</row>
    <row r="3" spans="1:29" ht="14.25">
      <c r="A3" s="1" t="s">
        <v>1</v>
      </c>
    </row>
    <row r="4" spans="1:29" ht="14.25">
      <c r="A4" s="1" t="s">
        <v>2</v>
      </c>
    </row>
    <row r="5" spans="1:29" ht="14.25">
      <c r="A5" s="1" t="s">
        <v>3</v>
      </c>
      <c r="T5" s="106">
        <v>42186</v>
      </c>
      <c r="U5" s="106"/>
      <c r="V5" s="2" t="s">
        <v>4</v>
      </c>
    </row>
    <row r="6" spans="1:29" ht="18" thickBot="1">
      <c r="A6" s="3" t="s">
        <v>5</v>
      </c>
      <c r="B6" s="4"/>
      <c r="C6" s="4"/>
      <c r="D6" s="4"/>
      <c r="E6" s="4"/>
      <c r="F6" s="4"/>
      <c r="G6" s="4"/>
      <c r="H6" s="4"/>
      <c r="I6" s="4"/>
      <c r="J6" s="5"/>
    </row>
    <row r="7" spans="1:29" ht="14.25" thickBot="1">
      <c r="A7" s="6" t="s">
        <v>6</v>
      </c>
      <c r="B7" s="107" t="str">
        <f>A8</f>
        <v>花咲徳栄</v>
      </c>
      <c r="C7" s="107"/>
      <c r="D7" s="107"/>
      <c r="E7" s="108" t="str">
        <f>A9</f>
        <v>浦和一女</v>
      </c>
      <c r="F7" s="107"/>
      <c r="G7" s="109"/>
      <c r="H7" s="108" t="str">
        <f>A10</f>
        <v>浦和明の星</v>
      </c>
      <c r="I7" s="107"/>
      <c r="J7" s="109"/>
      <c r="K7" s="95"/>
      <c r="L7" s="96"/>
      <c r="M7" s="97"/>
      <c r="N7" s="7" t="s">
        <v>7</v>
      </c>
      <c r="O7" s="8" t="s">
        <v>8</v>
      </c>
      <c r="P7" s="9" t="s">
        <v>9</v>
      </c>
      <c r="Q7" s="10" t="s">
        <v>10</v>
      </c>
      <c r="R7" s="11" t="s">
        <v>11</v>
      </c>
      <c r="S7" s="11" t="s">
        <v>12</v>
      </c>
      <c r="T7" s="11" t="s">
        <v>13</v>
      </c>
      <c r="U7" s="12" t="s">
        <v>14</v>
      </c>
      <c r="V7" s="13" t="s">
        <v>15</v>
      </c>
      <c r="Z7" s="4"/>
      <c r="AA7" s="4"/>
      <c r="AB7" s="4"/>
      <c r="AC7" s="4"/>
    </row>
    <row r="8" spans="1:29" ht="17.25">
      <c r="A8" s="14" t="s">
        <v>16</v>
      </c>
      <c r="B8" s="110"/>
      <c r="C8" s="110"/>
      <c r="D8" s="110"/>
      <c r="E8" s="15"/>
      <c r="F8" s="16"/>
      <c r="G8" s="17"/>
      <c r="H8" s="15"/>
      <c r="I8" s="16"/>
      <c r="J8" s="17"/>
      <c r="K8" s="98"/>
      <c r="L8" s="99"/>
      <c r="M8" s="100"/>
      <c r="N8" s="18"/>
      <c r="O8" s="19" t="str">
        <f>IF(N8="","",P8*3+Q8*1)</f>
        <v/>
      </c>
      <c r="P8" s="20" t="str">
        <f>IF(N8="","",COUNTIF(B8:M8,"○"))</f>
        <v/>
      </c>
      <c r="Q8" s="20" t="str">
        <f>IF(N8="","",COUNTIF(B8:M8,"△"))</f>
        <v/>
      </c>
      <c r="R8" s="20" t="str">
        <f>IF(N8="","",COUNTIF(B8:M8,"●"))</f>
        <v/>
      </c>
      <c r="S8" s="20" t="str">
        <f>IF(N8="","",SUM(E8,H8,K8))</f>
        <v/>
      </c>
      <c r="T8" s="20" t="str">
        <f>IF(N8="","",SUM(G8,J8,M8))</f>
        <v/>
      </c>
      <c r="U8" s="21" t="str">
        <f>IF(N8="","",S8-T8)</f>
        <v/>
      </c>
      <c r="V8" s="22" t="str">
        <f>IF(O8="","",RANK(O8,$O8:$O10,0))</f>
        <v/>
      </c>
      <c r="Z8" s="4"/>
      <c r="AA8" s="4"/>
      <c r="AB8" s="4"/>
      <c r="AC8" s="4"/>
    </row>
    <row r="9" spans="1:29" ht="17.25">
      <c r="A9" s="14" t="s">
        <v>17</v>
      </c>
      <c r="B9" s="23"/>
      <c r="C9" s="24"/>
      <c r="D9" s="23"/>
      <c r="E9" s="81"/>
      <c r="F9" s="82"/>
      <c r="G9" s="83"/>
      <c r="H9" s="25"/>
      <c r="I9" s="23"/>
      <c r="J9" s="26"/>
      <c r="K9" s="98"/>
      <c r="L9" s="99"/>
      <c r="M9" s="100"/>
      <c r="N9" s="18"/>
      <c r="O9" s="19" t="str">
        <f>IF(N9="","",P9*3+Q9*1)</f>
        <v/>
      </c>
      <c r="P9" s="20" t="str">
        <f t="shared" ref="P9:P10" si="0">IF(N9="","",COUNTIF(B9:M9,"○"))</f>
        <v/>
      </c>
      <c r="Q9" s="20" t="str">
        <f t="shared" ref="Q9:Q10" si="1">IF(N9="","",COUNTIF(B9:M9,"△"))</f>
        <v/>
      </c>
      <c r="R9" s="20" t="str">
        <f t="shared" ref="R9:R10" si="2">IF(N9="","",COUNTIF(B9:M9,"●"))</f>
        <v/>
      </c>
      <c r="S9" s="20" t="str">
        <f t="shared" ref="S9:S10" si="3">IF(N9="","",SUM(E9,H9,K9))</f>
        <v/>
      </c>
      <c r="T9" s="20" t="str">
        <f t="shared" ref="T9:T10" si="4">IF(N9="","",SUM(G9,J9,M9))</f>
        <v/>
      </c>
      <c r="U9" s="21" t="str">
        <f>IF(N9="","",S9-T9)</f>
        <v/>
      </c>
      <c r="V9" s="22" t="str">
        <f>IF(O9="","",RANK(O9,$O8:$O10,0))</f>
        <v/>
      </c>
      <c r="Z9" s="4"/>
      <c r="AA9" s="4"/>
      <c r="AB9" s="4"/>
      <c r="AC9" s="4"/>
    </row>
    <row r="10" spans="1:29" ht="18" thickBot="1">
      <c r="A10" s="27" t="s">
        <v>18</v>
      </c>
      <c r="B10" s="28"/>
      <c r="C10" s="29"/>
      <c r="D10" s="28"/>
      <c r="E10" s="30"/>
      <c r="F10" s="28"/>
      <c r="G10" s="31"/>
      <c r="H10" s="84"/>
      <c r="I10" s="85"/>
      <c r="J10" s="104"/>
      <c r="K10" s="101"/>
      <c r="L10" s="102"/>
      <c r="M10" s="103"/>
      <c r="N10" s="32"/>
      <c r="O10" s="33" t="str">
        <f>IF(N10="","",P10*3+Q10*1)</f>
        <v/>
      </c>
      <c r="P10" s="34" t="str">
        <f t="shared" si="0"/>
        <v/>
      </c>
      <c r="Q10" s="34" t="str">
        <f t="shared" si="1"/>
        <v/>
      </c>
      <c r="R10" s="34" t="str">
        <f t="shared" si="2"/>
        <v/>
      </c>
      <c r="S10" s="34" t="str">
        <f t="shared" si="3"/>
        <v/>
      </c>
      <c r="T10" s="34" t="str">
        <f t="shared" si="4"/>
        <v/>
      </c>
      <c r="U10" s="35" t="str">
        <f>IF(N10="","",S10-T10)</f>
        <v/>
      </c>
      <c r="V10" s="36" t="str">
        <f>IF(O10="","",RANK(O10,$O8:$O10,0))</f>
        <v/>
      </c>
    </row>
    <row r="11" spans="1:29" ht="20.25" hidden="1" customHeight="1">
      <c r="A11" s="37"/>
      <c r="B11" s="29"/>
      <c r="C11" s="29"/>
      <c r="D11" s="38"/>
      <c r="E11" s="29"/>
      <c r="F11" s="29"/>
      <c r="G11" s="29"/>
      <c r="H11" s="39"/>
      <c r="I11" s="29"/>
      <c r="J11" s="38"/>
      <c r="K11" s="92"/>
      <c r="L11" s="93"/>
      <c r="M11" s="94"/>
      <c r="N11" s="40"/>
      <c r="O11" s="41" t="str">
        <f>IF(N11="","",P11*3+Q11*1)</f>
        <v/>
      </c>
      <c r="P11" s="42">
        <f>COUNTIF(B11:M11,"○")</f>
        <v>0</v>
      </c>
      <c r="Q11" s="42">
        <f>COUNTIF(B11:M11,"△")</f>
        <v>0</v>
      </c>
      <c r="R11" s="42">
        <f>COUNTIF(B11:M11,"●")</f>
        <v>0</v>
      </c>
      <c r="S11" s="42">
        <f>SUM(B11,E11,K11)</f>
        <v>0</v>
      </c>
      <c r="T11" s="42">
        <f>SUM(D11,G11,M11)</f>
        <v>0</v>
      </c>
      <c r="U11" s="43" t="str">
        <f>IF(N11="","",S11-T11)</f>
        <v/>
      </c>
      <c r="V11" s="44"/>
    </row>
    <row r="12" spans="1:29" ht="17.25">
      <c r="A12" s="45"/>
      <c r="B12" s="23"/>
      <c r="C12" s="23"/>
      <c r="D12" s="23"/>
      <c r="E12" s="23"/>
      <c r="F12" s="23"/>
      <c r="G12" s="23"/>
      <c r="H12" s="23"/>
      <c r="I12" s="23"/>
      <c r="J12" s="23"/>
      <c r="K12" s="46"/>
      <c r="L12" s="46"/>
      <c r="M12" s="46"/>
    </row>
    <row r="13" spans="1:29" ht="18" thickBot="1">
      <c r="A13" s="3" t="s">
        <v>19</v>
      </c>
    </row>
    <row r="14" spans="1:29" ht="14.25" thickBot="1">
      <c r="A14" s="6" t="s">
        <v>6</v>
      </c>
      <c r="B14" s="87" t="str">
        <f>A15</f>
        <v>山村学園</v>
      </c>
      <c r="C14" s="88"/>
      <c r="D14" s="89"/>
      <c r="E14" s="90" t="str">
        <f>A16</f>
        <v>宮代</v>
      </c>
      <c r="F14" s="88"/>
      <c r="G14" s="89"/>
      <c r="H14" s="90" t="str">
        <f>A17</f>
        <v>昌平</v>
      </c>
      <c r="I14" s="88"/>
      <c r="J14" s="89"/>
      <c r="K14" s="95"/>
      <c r="L14" s="96"/>
      <c r="M14" s="97"/>
      <c r="N14" s="7" t="s">
        <v>7</v>
      </c>
      <c r="O14" s="8" t="s">
        <v>8</v>
      </c>
      <c r="P14" s="9" t="s">
        <v>9</v>
      </c>
      <c r="Q14" s="10" t="s">
        <v>10</v>
      </c>
      <c r="R14" s="11" t="s">
        <v>11</v>
      </c>
      <c r="S14" s="11" t="s">
        <v>12</v>
      </c>
      <c r="T14" s="11" t="s">
        <v>13</v>
      </c>
      <c r="U14" s="12" t="s">
        <v>14</v>
      </c>
      <c r="V14" s="13" t="s">
        <v>15</v>
      </c>
    </row>
    <row r="15" spans="1:29" ht="17.25">
      <c r="A15" s="47" t="s">
        <v>20</v>
      </c>
      <c r="B15" s="78"/>
      <c r="C15" s="79"/>
      <c r="D15" s="80"/>
      <c r="E15" s="16"/>
      <c r="F15" s="16"/>
      <c r="G15" s="16"/>
      <c r="H15" s="15"/>
      <c r="I15" s="16"/>
      <c r="J15" s="17"/>
      <c r="K15" s="98"/>
      <c r="L15" s="99"/>
      <c r="M15" s="100"/>
      <c r="N15" s="18"/>
      <c r="O15" s="48" t="str">
        <f>IF(N15="","",P15*3+Q15*1)</f>
        <v/>
      </c>
      <c r="P15" s="49" t="str">
        <f>IF(N15="","",COUNTIF(B15:M15,"○"))</f>
        <v/>
      </c>
      <c r="Q15" s="49" t="str">
        <f t="shared" ref="Q15:Q17" si="5">IF(N15="","",COUNTIF(B15:M15,"△"))</f>
        <v/>
      </c>
      <c r="R15" s="49" t="str">
        <f t="shared" ref="R15:R17" si="6">IF(N15="","",COUNTIF(B15:M15,"●"))</f>
        <v/>
      </c>
      <c r="S15" s="49" t="str">
        <f t="shared" ref="S15:S17" si="7">IF(N15="","",SUM(E15,H15,K15))</f>
        <v/>
      </c>
      <c r="T15" s="49" t="str">
        <f t="shared" ref="T15:T17" si="8">IF(N15="","",SUM(G15,J15,M15))</f>
        <v/>
      </c>
      <c r="U15" s="50" t="str">
        <f>IF(N15="","",S15-T15)</f>
        <v/>
      </c>
      <c r="V15" s="22" t="str">
        <f>IF(O15="","",RANK(O15,$O15:$O17,0))</f>
        <v/>
      </c>
    </row>
    <row r="16" spans="1:29" ht="17.25">
      <c r="A16" s="47" t="s">
        <v>21</v>
      </c>
      <c r="B16" s="51"/>
      <c r="C16" s="24"/>
      <c r="D16" s="26"/>
      <c r="E16" s="81"/>
      <c r="F16" s="82"/>
      <c r="G16" s="83"/>
      <c r="H16" s="25"/>
      <c r="I16" s="23"/>
      <c r="J16" s="26"/>
      <c r="K16" s="98"/>
      <c r="L16" s="99"/>
      <c r="M16" s="100"/>
      <c r="N16" s="18"/>
      <c r="O16" s="19" t="str">
        <f>IF(N16="","",P16*3+Q16*1)</f>
        <v/>
      </c>
      <c r="P16" s="20" t="str">
        <f t="shared" ref="P16:P17" si="9">IF(N16="","",COUNTIF(B16:M16,"○"))</f>
        <v/>
      </c>
      <c r="Q16" s="20" t="str">
        <f t="shared" si="5"/>
        <v/>
      </c>
      <c r="R16" s="20" t="str">
        <f t="shared" si="6"/>
        <v/>
      </c>
      <c r="S16" s="49" t="str">
        <f t="shared" si="7"/>
        <v/>
      </c>
      <c r="T16" s="49" t="str">
        <f t="shared" si="8"/>
        <v/>
      </c>
      <c r="U16" s="50" t="str">
        <f>IF(N16="","",S16-T16)</f>
        <v/>
      </c>
      <c r="V16" s="22" t="str">
        <f>IF(O16="","",RANK(O16,$O15:$O17,0))</f>
        <v/>
      </c>
    </row>
    <row r="17" spans="1:22" ht="18" thickBot="1">
      <c r="A17" s="52" t="s">
        <v>22</v>
      </c>
      <c r="B17" s="53"/>
      <c r="C17" s="29"/>
      <c r="D17" s="31"/>
      <c r="E17" s="28"/>
      <c r="F17" s="28"/>
      <c r="G17" s="28"/>
      <c r="H17" s="84"/>
      <c r="I17" s="85"/>
      <c r="J17" s="104"/>
      <c r="K17" s="101"/>
      <c r="L17" s="102"/>
      <c r="M17" s="103"/>
      <c r="N17" s="54"/>
      <c r="O17" s="33" t="str">
        <f>IF(N17="","",P17*3+Q17*1)</f>
        <v/>
      </c>
      <c r="P17" s="34" t="str">
        <f t="shared" si="9"/>
        <v/>
      </c>
      <c r="Q17" s="34" t="str">
        <f t="shared" si="5"/>
        <v/>
      </c>
      <c r="R17" s="34" t="str">
        <f t="shared" si="6"/>
        <v/>
      </c>
      <c r="S17" s="42" t="str">
        <f t="shared" si="7"/>
        <v/>
      </c>
      <c r="T17" s="42" t="str">
        <f t="shared" si="8"/>
        <v/>
      </c>
      <c r="U17" s="43" t="str">
        <f>IF(N17="","",S17-T17)</f>
        <v/>
      </c>
      <c r="V17" s="44" t="str">
        <f>IF(O17="","",RANK(O17,$O15:$O17,0))</f>
        <v/>
      </c>
    </row>
    <row r="18" spans="1:22" ht="18" hidden="1" thickBot="1">
      <c r="A18" s="52"/>
      <c r="B18" s="55"/>
      <c r="C18" s="29"/>
      <c r="D18" s="38"/>
      <c r="E18" s="29"/>
      <c r="F18" s="29"/>
      <c r="G18" s="29"/>
      <c r="H18" s="39"/>
      <c r="I18" s="29"/>
      <c r="J18" s="38"/>
      <c r="K18" s="92"/>
      <c r="L18" s="93"/>
      <c r="M18" s="94"/>
      <c r="N18" s="54"/>
      <c r="O18" s="56" t="str">
        <f>IF(N18="","",P18*3+Q18*1)</f>
        <v/>
      </c>
      <c r="P18" s="42">
        <f>COUNTIF(B18:M18,"○")</f>
        <v>0</v>
      </c>
      <c r="Q18" s="42">
        <f>COUNTIF(B18:M18,"△")</f>
        <v>0</v>
      </c>
      <c r="R18" s="42">
        <f>COUNTIF(B18:M18,"●")</f>
        <v>0</v>
      </c>
      <c r="S18" s="42">
        <f>SUM(B18,E18,H18)</f>
        <v>0</v>
      </c>
      <c r="T18" s="42">
        <f>SUM(D18,G18,J18)</f>
        <v>0</v>
      </c>
      <c r="U18" s="43" t="str">
        <f>IF(N18="","",S18-T18)</f>
        <v/>
      </c>
      <c r="V18" s="44"/>
    </row>
    <row r="19" spans="1:22">
      <c r="A19" s="45"/>
    </row>
    <row r="20" spans="1:22" ht="20.25" customHeight="1" thickBot="1">
      <c r="A20" s="3" t="s">
        <v>23</v>
      </c>
      <c r="B20" s="57"/>
      <c r="C20" s="4"/>
      <c r="D20" s="4"/>
      <c r="E20" s="4"/>
      <c r="F20" s="4"/>
      <c r="G20" s="4"/>
      <c r="H20" s="4"/>
      <c r="I20" s="4"/>
      <c r="J20" s="4"/>
    </row>
    <row r="21" spans="1:22" ht="20.25" customHeight="1" thickBot="1">
      <c r="A21" s="6" t="s">
        <v>6</v>
      </c>
      <c r="B21" s="87" t="str">
        <f>A22</f>
        <v>本庄第一</v>
      </c>
      <c r="C21" s="88"/>
      <c r="D21" s="89"/>
      <c r="E21" s="90" t="str">
        <f>A23</f>
        <v>北本+城北</v>
      </c>
      <c r="F21" s="88"/>
      <c r="G21" s="89"/>
      <c r="H21" s="90" t="str">
        <f>A24</f>
        <v>埼玉栄</v>
      </c>
      <c r="I21" s="88"/>
      <c r="J21" s="89"/>
      <c r="K21" s="90" t="str">
        <f>A25</f>
        <v>大宮開成</v>
      </c>
      <c r="L21" s="88"/>
      <c r="M21" s="91"/>
      <c r="N21" s="7" t="s">
        <v>7</v>
      </c>
      <c r="O21" s="8" t="s">
        <v>8</v>
      </c>
      <c r="P21" s="9" t="s">
        <v>9</v>
      </c>
      <c r="Q21" s="10" t="s">
        <v>10</v>
      </c>
      <c r="R21" s="11" t="s">
        <v>11</v>
      </c>
      <c r="S21" s="11" t="s">
        <v>12</v>
      </c>
      <c r="T21" s="11" t="s">
        <v>13</v>
      </c>
      <c r="U21" s="12" t="s">
        <v>14</v>
      </c>
      <c r="V21" s="13" t="s">
        <v>15</v>
      </c>
    </row>
    <row r="22" spans="1:22" ht="20.25" customHeight="1">
      <c r="A22" s="14" t="s">
        <v>24</v>
      </c>
      <c r="B22" s="78"/>
      <c r="C22" s="79"/>
      <c r="D22" s="80"/>
      <c r="E22" s="16"/>
      <c r="F22" s="16"/>
      <c r="G22" s="16"/>
      <c r="H22" s="15"/>
      <c r="I22" s="16"/>
      <c r="J22" s="17"/>
      <c r="K22" s="16"/>
      <c r="L22" s="16"/>
      <c r="M22" s="58"/>
      <c r="N22" s="18"/>
      <c r="O22" s="48" t="str">
        <f>IF(N22="","",P22*3+Q22*1)</f>
        <v/>
      </c>
      <c r="P22" s="49" t="str">
        <f t="shared" ref="P22:P25" si="10">IF(N22="","",COUNTIF(B22:M22,"○"))</f>
        <v/>
      </c>
      <c r="Q22" s="59" t="str">
        <f t="shared" ref="Q22:Q25" si="11">IF(N22="","",COUNTIF(B22:M22,"△"))</f>
        <v/>
      </c>
      <c r="R22" s="49" t="str">
        <f t="shared" ref="R22:R25" si="12">IF(N22="","",COUNTIF(B22:M22,"●"))</f>
        <v/>
      </c>
      <c r="S22" s="49" t="str">
        <f t="shared" ref="S22:S25" si="13">IF(N22="","",SUM(E22,H22,K22))</f>
        <v/>
      </c>
      <c r="T22" s="49" t="str">
        <f t="shared" ref="T22:T25" si="14">IF(N22="","",SUM(G22,J22,M22))</f>
        <v/>
      </c>
      <c r="U22" s="50" t="str">
        <f>IF(N22="","",S22-T22)</f>
        <v/>
      </c>
      <c r="V22" s="22" t="str">
        <f>IF(O22="","",RANK(O22,$O22:$O25,0))</f>
        <v/>
      </c>
    </row>
    <row r="23" spans="1:22" ht="20.25" customHeight="1">
      <c r="A23" s="14" t="s">
        <v>25</v>
      </c>
      <c r="B23" s="51"/>
      <c r="C23" s="23"/>
      <c r="D23" s="26"/>
      <c r="E23" s="81"/>
      <c r="F23" s="82"/>
      <c r="G23" s="83"/>
      <c r="H23" s="25"/>
      <c r="I23" s="23"/>
      <c r="J23" s="26"/>
      <c r="K23" s="23"/>
      <c r="L23" s="23"/>
      <c r="M23" s="60"/>
      <c r="N23" s="18"/>
      <c r="O23" s="48" t="str">
        <f>IF(N23="","",P23*3+Q23*1)</f>
        <v/>
      </c>
      <c r="P23" s="49" t="str">
        <f t="shared" si="10"/>
        <v/>
      </c>
      <c r="Q23" s="59" t="str">
        <f t="shared" si="11"/>
        <v/>
      </c>
      <c r="R23" s="49" t="str">
        <f t="shared" si="12"/>
        <v/>
      </c>
      <c r="S23" s="49" t="str">
        <f t="shared" si="13"/>
        <v/>
      </c>
      <c r="T23" s="49" t="str">
        <f t="shared" si="14"/>
        <v/>
      </c>
      <c r="U23" s="21" t="str">
        <f>IF(N23="","",S23-T23)</f>
        <v/>
      </c>
      <c r="V23" s="22" t="str">
        <f>IF(O23="","",RANK(O23,$O22:$O25,0))</f>
        <v/>
      </c>
    </row>
    <row r="24" spans="1:22" ht="20.25" customHeight="1">
      <c r="A24" s="14" t="s">
        <v>26</v>
      </c>
      <c r="B24" s="61"/>
      <c r="C24" s="24"/>
      <c r="D24" s="62"/>
      <c r="E24" s="24"/>
      <c r="F24" s="24"/>
      <c r="G24" s="24"/>
      <c r="H24" s="81"/>
      <c r="I24" s="82"/>
      <c r="J24" s="83"/>
      <c r="K24" s="24"/>
      <c r="L24" s="24"/>
      <c r="M24" s="63"/>
      <c r="N24" s="18"/>
      <c r="O24" s="19" t="str">
        <f>IF(N24="","",P24*3+Q24*1)</f>
        <v/>
      </c>
      <c r="P24" s="64" t="str">
        <f t="shared" si="10"/>
        <v/>
      </c>
      <c r="Q24" s="20" t="str">
        <f t="shared" si="11"/>
        <v/>
      </c>
      <c r="R24" s="20" t="str">
        <f t="shared" si="12"/>
        <v/>
      </c>
      <c r="S24" s="20" t="str">
        <f t="shared" si="13"/>
        <v/>
      </c>
      <c r="T24" s="20" t="str">
        <f t="shared" si="14"/>
        <v/>
      </c>
      <c r="U24" s="21" t="str">
        <f>IF(N24="","",S24-T24)</f>
        <v/>
      </c>
      <c r="V24" s="22" t="str">
        <f>IF(O24="","",RANK(O24,$O22:$O25,0))</f>
        <v/>
      </c>
    </row>
    <row r="25" spans="1:22" ht="20.25" customHeight="1" thickBot="1">
      <c r="A25" s="37" t="s">
        <v>27</v>
      </c>
      <c r="B25" s="53"/>
      <c r="C25" s="28"/>
      <c r="D25" s="31"/>
      <c r="E25" s="28"/>
      <c r="F25" s="28"/>
      <c r="G25" s="28"/>
      <c r="H25" s="30"/>
      <c r="I25" s="28"/>
      <c r="J25" s="31"/>
      <c r="K25" s="84"/>
      <c r="L25" s="85"/>
      <c r="M25" s="86"/>
      <c r="N25" s="54"/>
      <c r="O25" s="33" t="str">
        <f>IF(N25="","",P25*3+Q25*1)</f>
        <v/>
      </c>
      <c r="P25" s="34" t="str">
        <f t="shared" si="10"/>
        <v/>
      </c>
      <c r="Q25" s="34" t="str">
        <f t="shared" si="11"/>
        <v/>
      </c>
      <c r="R25" s="34" t="str">
        <f t="shared" si="12"/>
        <v/>
      </c>
      <c r="S25" s="34" t="str">
        <f t="shared" si="13"/>
        <v/>
      </c>
      <c r="T25" s="34" t="str">
        <f t="shared" si="14"/>
        <v/>
      </c>
      <c r="U25" s="35" t="str">
        <f>IF(N25="","",S25-T25)</f>
        <v/>
      </c>
      <c r="V25" s="36" t="str">
        <f>IF(O25="","",RANK(O25,$O22:$O25,0))</f>
        <v/>
      </c>
    </row>
    <row r="26" spans="1:22" ht="20.25" customHeight="1">
      <c r="A26" s="65"/>
      <c r="B26" s="66" t="s">
        <v>28</v>
      </c>
      <c r="C26" s="4"/>
      <c r="D26" s="4"/>
      <c r="E26" s="4"/>
      <c r="F26" s="4"/>
      <c r="G26" s="4"/>
      <c r="H26" s="4"/>
      <c r="I26" s="4"/>
      <c r="J26" s="4"/>
    </row>
    <row r="27" spans="1:22" ht="20.25" customHeight="1" thickBot="1">
      <c r="A27" s="3" t="s">
        <v>29</v>
      </c>
      <c r="B27" s="4"/>
      <c r="C27" s="4"/>
      <c r="D27" s="4"/>
      <c r="E27" s="4"/>
      <c r="F27" s="4"/>
      <c r="G27" s="4"/>
      <c r="H27" s="4"/>
      <c r="I27" s="4"/>
      <c r="J27" s="4"/>
    </row>
    <row r="28" spans="1:22" ht="20.25" customHeight="1" thickBot="1">
      <c r="A28" s="6" t="s">
        <v>6</v>
      </c>
      <c r="B28" s="87" t="str">
        <f>A29</f>
        <v>入間向陽</v>
      </c>
      <c r="C28" s="88"/>
      <c r="D28" s="89"/>
      <c r="E28" s="90" t="str">
        <f>A30</f>
        <v>庄和</v>
      </c>
      <c r="F28" s="88"/>
      <c r="G28" s="89"/>
      <c r="H28" s="90" t="str">
        <f>A31</f>
        <v>熊谷女子</v>
      </c>
      <c r="I28" s="88"/>
      <c r="J28" s="89"/>
      <c r="K28" s="90" t="str">
        <f>A32</f>
        <v>大宮武蔵野</v>
      </c>
      <c r="L28" s="88"/>
      <c r="M28" s="91"/>
      <c r="N28" s="7" t="s">
        <v>7</v>
      </c>
      <c r="O28" s="8" t="s">
        <v>8</v>
      </c>
      <c r="P28" s="9" t="s">
        <v>9</v>
      </c>
      <c r="Q28" s="10" t="s">
        <v>10</v>
      </c>
      <c r="R28" s="11" t="s">
        <v>11</v>
      </c>
      <c r="S28" s="11" t="s">
        <v>12</v>
      </c>
      <c r="T28" s="11" t="s">
        <v>13</v>
      </c>
      <c r="U28" s="67" t="s">
        <v>14</v>
      </c>
      <c r="V28" s="13" t="s">
        <v>15</v>
      </c>
    </row>
    <row r="29" spans="1:22" ht="20.25" customHeight="1">
      <c r="A29" s="14" t="s">
        <v>30</v>
      </c>
      <c r="B29" s="78"/>
      <c r="C29" s="79"/>
      <c r="D29" s="80"/>
      <c r="E29" s="16"/>
      <c r="F29" s="16"/>
      <c r="G29" s="16"/>
      <c r="H29" s="15"/>
      <c r="I29" s="16"/>
      <c r="J29" s="17"/>
      <c r="K29" s="16"/>
      <c r="L29" s="16"/>
      <c r="M29" s="58"/>
      <c r="N29" s="18"/>
      <c r="O29" s="19" t="str">
        <f>IF(N29="","",P29*3+Q29*1)</f>
        <v/>
      </c>
      <c r="P29" s="20" t="str">
        <f t="shared" ref="P29:P32" si="15">IF(N29="","",COUNTIF(B29:M29,"○"))</f>
        <v/>
      </c>
      <c r="Q29" s="20" t="str">
        <f t="shared" ref="Q29:Q32" si="16">IF(N29="","",COUNTIF(B29:M29,"△"))</f>
        <v/>
      </c>
      <c r="R29" s="20" t="str">
        <f t="shared" ref="R29:R32" si="17">IF(N29="","",COUNTIF(B29:M29,"●"))</f>
        <v/>
      </c>
      <c r="S29" s="20" t="str">
        <f t="shared" ref="S29:S32" si="18">IF(N29="","",SUM(E29,H29,K29))</f>
        <v/>
      </c>
      <c r="T29" s="20" t="str">
        <f t="shared" ref="T29:T32" si="19">IF(N29="","",SUM(G29,J29,M29))</f>
        <v/>
      </c>
      <c r="U29" s="68" t="str">
        <f>IF(N29="","",S29-T29)</f>
        <v/>
      </c>
      <c r="V29" s="69" t="str">
        <f>IF(O29="","",RANK(O29,$O29:$O32,0))</f>
        <v/>
      </c>
    </row>
    <row r="30" spans="1:22" ht="20.25" customHeight="1">
      <c r="A30" s="14" t="s">
        <v>31</v>
      </c>
      <c r="B30" s="51"/>
      <c r="C30" s="23"/>
      <c r="D30" s="26"/>
      <c r="E30" s="81"/>
      <c r="F30" s="82"/>
      <c r="G30" s="83"/>
      <c r="H30" s="25"/>
      <c r="I30" s="23"/>
      <c r="J30" s="26"/>
      <c r="K30" s="23"/>
      <c r="L30" s="23"/>
      <c r="M30" s="60"/>
      <c r="N30" s="18"/>
      <c r="O30" s="19" t="str">
        <f>IF(N30="","",P30*3+Q30*1)</f>
        <v/>
      </c>
      <c r="P30" s="20" t="str">
        <f t="shared" si="15"/>
        <v/>
      </c>
      <c r="Q30" s="20" t="str">
        <f t="shared" si="16"/>
        <v/>
      </c>
      <c r="R30" s="20" t="str">
        <f t="shared" si="17"/>
        <v/>
      </c>
      <c r="S30" s="20" t="str">
        <f t="shared" si="18"/>
        <v/>
      </c>
      <c r="T30" s="20" t="str">
        <f t="shared" si="19"/>
        <v/>
      </c>
      <c r="U30" s="68" t="str">
        <f>IF(N30="","",S30-T30)</f>
        <v/>
      </c>
      <c r="V30" s="69" t="str">
        <f>IF(O30="","",RANK(O30,$O29:$O32,0))</f>
        <v/>
      </c>
    </row>
    <row r="31" spans="1:22" ht="20.25" customHeight="1">
      <c r="A31" s="14" t="s">
        <v>32</v>
      </c>
      <c r="B31" s="61"/>
      <c r="C31" s="24"/>
      <c r="D31" s="62"/>
      <c r="E31" s="24"/>
      <c r="F31" s="24"/>
      <c r="G31" s="24"/>
      <c r="H31" s="81"/>
      <c r="I31" s="82"/>
      <c r="J31" s="83"/>
      <c r="K31" s="24"/>
      <c r="L31" s="24"/>
      <c r="M31" s="63"/>
      <c r="N31" s="18"/>
      <c r="O31" s="19" t="str">
        <f>IF(N31="","",P31*3+Q31*1)</f>
        <v/>
      </c>
      <c r="P31" s="20" t="str">
        <f t="shared" si="15"/>
        <v/>
      </c>
      <c r="Q31" s="20" t="str">
        <f t="shared" si="16"/>
        <v/>
      </c>
      <c r="R31" s="20" t="str">
        <f t="shared" si="17"/>
        <v/>
      </c>
      <c r="S31" s="20" t="str">
        <f t="shared" si="18"/>
        <v/>
      </c>
      <c r="T31" s="20" t="str">
        <f t="shared" si="19"/>
        <v/>
      </c>
      <c r="U31" s="68" t="str">
        <f>IF(N31="","",S31-T31)</f>
        <v/>
      </c>
      <c r="V31" s="69" t="str">
        <f>IF(O31="","",RANK(O31,$O29:$O32,0))</f>
        <v/>
      </c>
    </row>
    <row r="32" spans="1:22" ht="20.25" customHeight="1" thickBot="1">
      <c r="A32" s="37" t="s">
        <v>33</v>
      </c>
      <c r="B32" s="53"/>
      <c r="C32" s="28"/>
      <c r="D32" s="31"/>
      <c r="E32" s="28"/>
      <c r="F32" s="28"/>
      <c r="G32" s="28"/>
      <c r="H32" s="30"/>
      <c r="I32" s="28"/>
      <c r="J32" s="31"/>
      <c r="K32" s="84"/>
      <c r="L32" s="85"/>
      <c r="M32" s="86"/>
      <c r="N32" s="32"/>
      <c r="O32" s="33" t="str">
        <f>IF(N32="","",P32*3+Q32*1)</f>
        <v/>
      </c>
      <c r="P32" s="34" t="str">
        <f t="shared" si="15"/>
        <v/>
      </c>
      <c r="Q32" s="34" t="str">
        <f t="shared" si="16"/>
        <v/>
      </c>
      <c r="R32" s="34" t="str">
        <f t="shared" si="17"/>
        <v/>
      </c>
      <c r="S32" s="34" t="str">
        <f t="shared" si="18"/>
        <v/>
      </c>
      <c r="T32" s="34" t="str">
        <f t="shared" si="19"/>
        <v/>
      </c>
      <c r="U32" s="70" t="str">
        <f>IF(N32="","",S32-T32)</f>
        <v/>
      </c>
      <c r="V32" s="36" t="str">
        <f>IF(O32="","",RANK(O32,$O29:$O32,0))</f>
        <v/>
      </c>
    </row>
    <row r="33" spans="1:22" ht="20.25" customHeight="1">
      <c r="A33" s="71"/>
      <c r="B33" s="71"/>
      <c r="C33" s="57"/>
      <c r="D33" s="57"/>
      <c r="E33" s="57"/>
      <c r="F33" s="57"/>
      <c r="G33" s="57"/>
      <c r="H33" s="57"/>
      <c r="I33" s="57"/>
      <c r="J33" s="57"/>
    </row>
    <row r="34" spans="1:22" ht="20.25" customHeight="1" thickBot="1">
      <c r="A34" s="3" t="s">
        <v>34</v>
      </c>
      <c r="B34" s="4"/>
      <c r="C34" s="4"/>
      <c r="D34" s="4"/>
      <c r="E34" s="4"/>
      <c r="F34" s="4"/>
      <c r="G34" s="4"/>
      <c r="H34" s="4"/>
      <c r="I34" s="4"/>
      <c r="J34" s="4"/>
    </row>
    <row r="35" spans="1:22" ht="20.25" customHeight="1" thickBot="1">
      <c r="A35" s="6" t="s">
        <v>35</v>
      </c>
      <c r="B35" s="87" t="str">
        <f>A36</f>
        <v>久喜</v>
      </c>
      <c r="C35" s="88"/>
      <c r="D35" s="89"/>
      <c r="E35" s="90" t="str">
        <f>A37</f>
        <v>大妻嵐山</v>
      </c>
      <c r="F35" s="88"/>
      <c r="G35" s="89"/>
      <c r="H35" s="90" t="str">
        <f>A38</f>
        <v>本庄</v>
      </c>
      <c r="I35" s="88"/>
      <c r="J35" s="89"/>
      <c r="K35" s="90" t="str">
        <f>A39</f>
        <v>埼玉平成</v>
      </c>
      <c r="L35" s="88"/>
      <c r="M35" s="91"/>
      <c r="N35" s="7" t="s">
        <v>7</v>
      </c>
      <c r="O35" s="8" t="s">
        <v>36</v>
      </c>
      <c r="P35" s="9" t="s">
        <v>37</v>
      </c>
      <c r="Q35" s="10" t="s">
        <v>38</v>
      </c>
      <c r="R35" s="11" t="s">
        <v>39</v>
      </c>
      <c r="S35" s="11" t="s">
        <v>40</v>
      </c>
      <c r="T35" s="11" t="s">
        <v>41</v>
      </c>
      <c r="U35" s="67" t="s">
        <v>42</v>
      </c>
      <c r="V35" s="13" t="s">
        <v>43</v>
      </c>
    </row>
    <row r="36" spans="1:22" ht="20.25" customHeight="1">
      <c r="A36" s="14" t="s">
        <v>44</v>
      </c>
      <c r="B36" s="78"/>
      <c r="C36" s="79"/>
      <c r="D36" s="80"/>
      <c r="E36" s="16"/>
      <c r="F36" s="16"/>
      <c r="G36" s="16"/>
      <c r="H36" s="15"/>
      <c r="I36" s="16"/>
      <c r="J36" s="17"/>
      <c r="K36" s="16"/>
      <c r="L36" s="16"/>
      <c r="M36" s="58"/>
      <c r="N36" s="18"/>
      <c r="O36" s="19" t="str">
        <f>IF(N36="","",P36*3+Q36*1)</f>
        <v/>
      </c>
      <c r="P36" s="20" t="str">
        <f t="shared" ref="P36:P39" si="20">IF(N36="","",COUNTIF(B36:M36,"○"))</f>
        <v/>
      </c>
      <c r="Q36" s="20" t="str">
        <f t="shared" ref="Q36:Q39" si="21">IF(N36="","",COUNTIF(B36:M36,"△"))</f>
        <v/>
      </c>
      <c r="R36" s="20" t="str">
        <f t="shared" ref="R36:R39" si="22">IF(N36="","",COUNTIF(B36:M36,"●"))</f>
        <v/>
      </c>
      <c r="S36" s="20" t="str">
        <f t="shared" ref="S36:S39" si="23">IF(N36="","",SUM(E36,H36,K36))</f>
        <v/>
      </c>
      <c r="T36" s="20" t="str">
        <f t="shared" ref="T36:T39" si="24">IF(N36="","",SUM(G36,J36,M36))</f>
        <v/>
      </c>
      <c r="U36" s="68" t="str">
        <f>IF(N36="","",S36-T36)</f>
        <v/>
      </c>
      <c r="V36" s="69" t="str">
        <f>IF(O36="","",RANK(O36,$O36:$O39,0))</f>
        <v/>
      </c>
    </row>
    <row r="37" spans="1:22" ht="20.25" customHeight="1">
      <c r="A37" s="14" t="s">
        <v>45</v>
      </c>
      <c r="B37" s="51"/>
      <c r="C37" s="23"/>
      <c r="D37" s="26"/>
      <c r="E37" s="81"/>
      <c r="F37" s="82"/>
      <c r="G37" s="83"/>
      <c r="H37" s="25"/>
      <c r="I37" s="16"/>
      <c r="J37" s="26"/>
      <c r="K37" s="23"/>
      <c r="L37" s="23"/>
      <c r="M37" s="60"/>
      <c r="N37" s="18"/>
      <c r="O37" s="19" t="str">
        <f>IF(N37="","",P37*3+Q37*1)</f>
        <v/>
      </c>
      <c r="P37" s="20" t="str">
        <f t="shared" si="20"/>
        <v/>
      </c>
      <c r="Q37" s="20" t="str">
        <f t="shared" si="21"/>
        <v/>
      </c>
      <c r="R37" s="20" t="str">
        <f t="shared" si="22"/>
        <v/>
      </c>
      <c r="S37" s="20" t="str">
        <f t="shared" si="23"/>
        <v/>
      </c>
      <c r="T37" s="20" t="str">
        <f t="shared" si="24"/>
        <v/>
      </c>
      <c r="U37" s="68" t="str">
        <f>IF(N37="","",S37-T37)</f>
        <v/>
      </c>
      <c r="V37" s="69" t="str">
        <f>IF(O37="","",RANK(O37,$O36:$O39,0))</f>
        <v/>
      </c>
    </row>
    <row r="38" spans="1:22" ht="20.25" customHeight="1">
      <c r="A38" s="14" t="s">
        <v>46</v>
      </c>
      <c r="B38" s="61"/>
      <c r="C38" s="24"/>
      <c r="D38" s="62"/>
      <c r="E38" s="24"/>
      <c r="F38" s="24"/>
      <c r="G38" s="24"/>
      <c r="H38" s="81"/>
      <c r="I38" s="82"/>
      <c r="J38" s="83"/>
      <c r="K38" s="24"/>
      <c r="L38" s="24"/>
      <c r="M38" s="63"/>
      <c r="N38" s="18"/>
      <c r="O38" s="19" t="str">
        <f>IF(N38="","",P38*3+Q38*1)</f>
        <v/>
      </c>
      <c r="P38" s="20" t="str">
        <f t="shared" si="20"/>
        <v/>
      </c>
      <c r="Q38" s="20" t="str">
        <f t="shared" si="21"/>
        <v/>
      </c>
      <c r="R38" s="20" t="str">
        <f t="shared" si="22"/>
        <v/>
      </c>
      <c r="S38" s="20" t="str">
        <f t="shared" si="23"/>
        <v/>
      </c>
      <c r="T38" s="20" t="str">
        <f t="shared" si="24"/>
        <v/>
      </c>
      <c r="U38" s="68" t="str">
        <f>IF(N38="","",S38-T38)</f>
        <v/>
      </c>
      <c r="V38" s="69" t="str">
        <f>IF(O38="","",RANK(O38,$O36:$O39,0))</f>
        <v/>
      </c>
    </row>
    <row r="39" spans="1:22" ht="20.25" customHeight="1" thickBot="1">
      <c r="A39" s="37" t="s">
        <v>47</v>
      </c>
      <c r="B39" s="53"/>
      <c r="C39" s="28"/>
      <c r="D39" s="31"/>
      <c r="E39" s="28"/>
      <c r="F39" s="28"/>
      <c r="G39" s="28"/>
      <c r="H39" s="30"/>
      <c r="I39" s="28"/>
      <c r="J39" s="31"/>
      <c r="K39" s="84"/>
      <c r="L39" s="85"/>
      <c r="M39" s="86"/>
      <c r="N39" s="32"/>
      <c r="O39" s="33" t="str">
        <f>IF(N39="","",P39*3+Q39*1)</f>
        <v/>
      </c>
      <c r="P39" s="34" t="str">
        <f t="shared" si="20"/>
        <v/>
      </c>
      <c r="Q39" s="34" t="str">
        <f t="shared" si="21"/>
        <v/>
      </c>
      <c r="R39" s="34" t="str">
        <f t="shared" si="22"/>
        <v/>
      </c>
      <c r="S39" s="34" t="str">
        <f t="shared" si="23"/>
        <v/>
      </c>
      <c r="T39" s="34" t="str">
        <f t="shared" si="24"/>
        <v/>
      </c>
      <c r="U39" s="70" t="str">
        <f>IF(N39="","",S39-T39)</f>
        <v/>
      </c>
      <c r="V39" s="36" t="str">
        <f>IF(O39="","",RANK(O39,$O36:$O39,0))</f>
        <v/>
      </c>
    </row>
    <row r="40" spans="1:22" ht="20.25" customHeight="1">
      <c r="A40" s="71"/>
      <c r="B40" s="71"/>
      <c r="C40" s="57"/>
      <c r="D40" s="57"/>
      <c r="E40" s="57"/>
      <c r="F40" s="57"/>
      <c r="G40" s="57"/>
      <c r="H40" s="57"/>
      <c r="I40" s="57"/>
      <c r="J40" s="57"/>
    </row>
    <row r="41" spans="1:22" ht="20.25" customHeight="1" thickBot="1">
      <c r="A41" s="3" t="s">
        <v>48</v>
      </c>
      <c r="B41" s="4"/>
      <c r="C41" s="4"/>
      <c r="D41" s="4"/>
      <c r="E41" s="4"/>
      <c r="F41" s="4"/>
      <c r="G41" s="4"/>
      <c r="H41" s="4"/>
      <c r="I41" s="4"/>
      <c r="J41" s="4"/>
    </row>
    <row r="42" spans="1:22" ht="20.25" customHeight="1" thickBot="1">
      <c r="A42" s="6" t="s">
        <v>49</v>
      </c>
      <c r="B42" s="87" t="str">
        <f>A43</f>
        <v>浦和西</v>
      </c>
      <c r="C42" s="88"/>
      <c r="D42" s="89"/>
      <c r="E42" s="90" t="str">
        <f>A44</f>
        <v>浦和実業</v>
      </c>
      <c r="F42" s="88"/>
      <c r="G42" s="89"/>
      <c r="H42" s="90" t="str">
        <f>A45</f>
        <v>和光国際</v>
      </c>
      <c r="I42" s="88"/>
      <c r="J42" s="89"/>
      <c r="K42" s="90" t="str">
        <f>A46</f>
        <v>市立浦和</v>
      </c>
      <c r="L42" s="88"/>
      <c r="M42" s="91"/>
      <c r="N42" s="7" t="s">
        <v>7</v>
      </c>
      <c r="O42" s="8" t="s">
        <v>36</v>
      </c>
      <c r="P42" s="9" t="s">
        <v>37</v>
      </c>
      <c r="Q42" s="10" t="s">
        <v>38</v>
      </c>
      <c r="R42" s="11" t="s">
        <v>39</v>
      </c>
      <c r="S42" s="11" t="s">
        <v>40</v>
      </c>
      <c r="T42" s="11" t="s">
        <v>41</v>
      </c>
      <c r="U42" s="67" t="s">
        <v>42</v>
      </c>
      <c r="V42" s="13" t="s">
        <v>43</v>
      </c>
    </row>
    <row r="43" spans="1:22" ht="20.25" customHeight="1">
      <c r="A43" s="14" t="s">
        <v>50</v>
      </c>
      <c r="B43" s="78"/>
      <c r="C43" s="79"/>
      <c r="D43" s="80"/>
      <c r="E43" s="16"/>
      <c r="F43" s="16"/>
      <c r="G43" s="16"/>
      <c r="H43" s="15"/>
      <c r="I43" s="16"/>
      <c r="J43" s="17"/>
      <c r="K43" s="16"/>
      <c r="L43" s="16"/>
      <c r="M43" s="58"/>
      <c r="N43" s="18"/>
      <c r="O43" s="19" t="str">
        <f>IF(N43="","",P43*3+Q43*1)</f>
        <v/>
      </c>
      <c r="P43" s="20" t="str">
        <f t="shared" ref="P43:P46" si="25">IF(N43="","",COUNTIF(B43:M43,"○"))</f>
        <v/>
      </c>
      <c r="Q43" s="20" t="str">
        <f t="shared" ref="Q43:Q46" si="26">IF(N43="","",COUNTIF(B43:M43,"△"))</f>
        <v/>
      </c>
      <c r="R43" s="20" t="str">
        <f t="shared" ref="R43:R46" si="27">IF(N43="","",COUNTIF(B43:M43,"●"))</f>
        <v/>
      </c>
      <c r="S43" s="20" t="str">
        <f t="shared" ref="S43:S46" si="28">IF(N43="","",SUM(E43,H43,K43))</f>
        <v/>
      </c>
      <c r="T43" s="20" t="str">
        <f t="shared" ref="T43:T46" si="29">IF(N43="","",SUM(G43,J43,M43))</f>
        <v/>
      </c>
      <c r="U43" s="68" t="str">
        <f>IF(N43="","",S43-T43)</f>
        <v/>
      </c>
      <c r="V43" s="69" t="str">
        <f>IF(O43="","",RANK(O43,$O43:$O46,0))</f>
        <v/>
      </c>
    </row>
    <row r="44" spans="1:22" ht="20.25" customHeight="1">
      <c r="A44" s="14" t="s">
        <v>51</v>
      </c>
      <c r="B44" s="51"/>
      <c r="C44" s="23"/>
      <c r="D44" s="26"/>
      <c r="E44" s="81"/>
      <c r="F44" s="82"/>
      <c r="G44" s="83"/>
      <c r="H44" s="25"/>
      <c r="I44" s="23"/>
      <c r="J44" s="26"/>
      <c r="K44" s="23"/>
      <c r="L44" s="23"/>
      <c r="M44" s="60"/>
      <c r="N44" s="18"/>
      <c r="O44" s="19" t="str">
        <f>IF(N44="","",P44*3+Q44*1)</f>
        <v/>
      </c>
      <c r="P44" s="20" t="str">
        <f t="shared" si="25"/>
        <v/>
      </c>
      <c r="Q44" s="20" t="str">
        <f t="shared" si="26"/>
        <v/>
      </c>
      <c r="R44" s="20" t="str">
        <f t="shared" si="27"/>
        <v/>
      </c>
      <c r="S44" s="20" t="str">
        <f t="shared" si="28"/>
        <v/>
      </c>
      <c r="T44" s="20" t="str">
        <f t="shared" si="29"/>
        <v/>
      </c>
      <c r="U44" s="68" t="str">
        <f>IF(N44="","",S44-T44)</f>
        <v/>
      </c>
      <c r="V44" s="69" t="str">
        <f>IF(O44="","",RANK(O44,$O43:$O46,0))</f>
        <v/>
      </c>
    </row>
    <row r="45" spans="1:22" ht="20.25" customHeight="1">
      <c r="A45" s="14" t="s">
        <v>52</v>
      </c>
      <c r="B45" s="61"/>
      <c r="C45" s="24"/>
      <c r="D45" s="62"/>
      <c r="E45" s="24"/>
      <c r="F45" s="24"/>
      <c r="G45" s="24"/>
      <c r="H45" s="81"/>
      <c r="I45" s="82"/>
      <c r="J45" s="83"/>
      <c r="K45" s="24"/>
      <c r="L45" s="24"/>
      <c r="M45" s="63"/>
      <c r="N45" s="18"/>
      <c r="O45" s="19" t="str">
        <f>IF(N45="","",P45*3+Q45*1)</f>
        <v/>
      </c>
      <c r="P45" s="20" t="str">
        <f t="shared" si="25"/>
        <v/>
      </c>
      <c r="Q45" s="20" t="str">
        <f t="shared" si="26"/>
        <v/>
      </c>
      <c r="R45" s="20" t="str">
        <f t="shared" si="27"/>
        <v/>
      </c>
      <c r="S45" s="20" t="str">
        <f t="shared" si="28"/>
        <v/>
      </c>
      <c r="T45" s="20" t="str">
        <f t="shared" si="29"/>
        <v/>
      </c>
      <c r="U45" s="68" t="str">
        <f>IF(N45="","",S45-T45)</f>
        <v/>
      </c>
      <c r="V45" s="69" t="str">
        <f>IF(O45="","",RANK(O45,$O43:$O46,0))</f>
        <v/>
      </c>
    </row>
    <row r="46" spans="1:22" ht="20.25" customHeight="1" thickBot="1">
      <c r="A46" s="37" t="s">
        <v>53</v>
      </c>
      <c r="B46" s="53"/>
      <c r="C46" s="28"/>
      <c r="D46" s="31"/>
      <c r="E46" s="28"/>
      <c r="F46" s="28"/>
      <c r="G46" s="28"/>
      <c r="H46" s="30"/>
      <c r="I46" s="28"/>
      <c r="J46" s="31"/>
      <c r="K46" s="84"/>
      <c r="L46" s="85"/>
      <c r="M46" s="86"/>
      <c r="N46" s="32"/>
      <c r="O46" s="33" t="str">
        <f>IF(N46="","",P46*3+Q46*1)</f>
        <v/>
      </c>
      <c r="P46" s="34" t="str">
        <f t="shared" si="25"/>
        <v/>
      </c>
      <c r="Q46" s="34" t="str">
        <f t="shared" si="26"/>
        <v/>
      </c>
      <c r="R46" s="34" t="str">
        <f t="shared" si="27"/>
        <v/>
      </c>
      <c r="S46" s="34" t="str">
        <f t="shared" si="28"/>
        <v/>
      </c>
      <c r="T46" s="34" t="str">
        <f t="shared" si="29"/>
        <v/>
      </c>
      <c r="U46" s="70" t="str">
        <f>IF(N46="","",S46-T46)</f>
        <v/>
      </c>
      <c r="V46" s="36" t="str">
        <f>IF(O46="","",RANK(O46,$O43:$O46,0))</f>
        <v/>
      </c>
    </row>
    <row r="47" spans="1:22" ht="25.5" customHeight="1">
      <c r="A47" s="71"/>
      <c r="N47" s="71"/>
      <c r="O47" s="57"/>
      <c r="P47" s="57"/>
      <c r="Q47" s="57"/>
      <c r="R47" s="57"/>
      <c r="S47" s="57"/>
      <c r="T47" s="57"/>
      <c r="U47" s="57"/>
      <c r="V47" s="57"/>
    </row>
    <row r="48" spans="1:22" ht="21.75" customHeight="1" thickBot="1">
      <c r="A48" s="3" t="s">
        <v>54</v>
      </c>
      <c r="N48" s="4"/>
      <c r="O48" s="4"/>
      <c r="P48" s="4"/>
      <c r="Q48" s="4"/>
      <c r="R48" s="4"/>
      <c r="S48" s="4"/>
      <c r="T48" s="4"/>
      <c r="U48" s="4"/>
      <c r="V48" s="4"/>
    </row>
    <row r="49" spans="1:45" ht="20.25" customHeight="1" thickBot="1">
      <c r="A49" s="72" t="s">
        <v>35</v>
      </c>
      <c r="B49" s="87" t="str">
        <f>A50</f>
        <v>川口総合</v>
      </c>
      <c r="C49" s="88"/>
      <c r="D49" s="89"/>
      <c r="E49" s="90" t="str">
        <f>A51</f>
        <v>秋草学園</v>
      </c>
      <c r="F49" s="88"/>
      <c r="G49" s="89"/>
      <c r="H49" s="90" t="str">
        <f>A52</f>
        <v>狭山ヶ丘</v>
      </c>
      <c r="I49" s="88"/>
      <c r="J49" s="89"/>
      <c r="K49" s="90" t="str">
        <f>A53</f>
        <v>淑徳与野</v>
      </c>
      <c r="L49" s="88"/>
      <c r="M49" s="91"/>
      <c r="N49" s="7" t="s">
        <v>7</v>
      </c>
      <c r="O49" s="8" t="s">
        <v>36</v>
      </c>
      <c r="P49" s="9" t="s">
        <v>37</v>
      </c>
      <c r="Q49" s="10" t="s">
        <v>38</v>
      </c>
      <c r="R49" s="11" t="s">
        <v>39</v>
      </c>
      <c r="S49" s="11" t="s">
        <v>40</v>
      </c>
      <c r="T49" s="11" t="s">
        <v>41</v>
      </c>
      <c r="U49" s="67" t="s">
        <v>42</v>
      </c>
      <c r="V49" s="13" t="s">
        <v>43</v>
      </c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</row>
    <row r="50" spans="1:45" ht="20.25" customHeight="1">
      <c r="A50" s="14" t="s">
        <v>55</v>
      </c>
      <c r="B50" s="78"/>
      <c r="C50" s="79"/>
      <c r="D50" s="80"/>
      <c r="E50" s="16"/>
      <c r="F50" s="16"/>
      <c r="G50" s="16"/>
      <c r="H50" s="15"/>
      <c r="I50" s="16"/>
      <c r="J50" s="17"/>
      <c r="K50" s="16"/>
      <c r="L50" s="16"/>
      <c r="M50" s="58"/>
      <c r="N50" s="18"/>
      <c r="O50" s="19" t="str">
        <f>IF(N50="","",P50*3+Q50*1)</f>
        <v/>
      </c>
      <c r="P50" s="20" t="str">
        <f t="shared" ref="P50:P53" si="30">IF(N50="","",COUNTIF(B50:M50,"○"))</f>
        <v/>
      </c>
      <c r="Q50" s="20" t="str">
        <f t="shared" ref="Q50:Q53" si="31">IF(N50="","",COUNTIF(B50:M50,"△"))</f>
        <v/>
      </c>
      <c r="R50" s="20" t="str">
        <f t="shared" ref="R50:R53" si="32">IF(N50="","",COUNTIF(B50:M50,"●"))</f>
        <v/>
      </c>
      <c r="S50" s="20" t="str">
        <f t="shared" ref="S50:S53" si="33">IF(N50="","",SUM(E50,H50,K50))</f>
        <v/>
      </c>
      <c r="T50" s="20" t="str">
        <f t="shared" ref="T50:T53" si="34">IF(N50="","",SUM(G50,J50,M50))</f>
        <v/>
      </c>
      <c r="U50" s="68" t="str">
        <f>IF(N50="","",S50-T50)</f>
        <v/>
      </c>
      <c r="V50" s="69" t="str">
        <f>IF(O50="","",RANK(O50,$O50:$O53,0))</f>
        <v/>
      </c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</row>
    <row r="51" spans="1:45" ht="20.25" customHeight="1">
      <c r="A51" s="14" t="s">
        <v>56</v>
      </c>
      <c r="B51" s="51"/>
      <c r="C51" s="23"/>
      <c r="D51" s="26"/>
      <c r="E51" s="81"/>
      <c r="F51" s="82"/>
      <c r="G51" s="83"/>
      <c r="H51" s="25"/>
      <c r="I51" s="23"/>
      <c r="J51" s="26"/>
      <c r="K51" s="23"/>
      <c r="L51" s="23"/>
      <c r="M51" s="60"/>
      <c r="N51" s="18"/>
      <c r="O51" s="19" t="str">
        <f>IF(N51="","",P51*3+Q51*1)</f>
        <v/>
      </c>
      <c r="P51" s="20" t="str">
        <f t="shared" si="30"/>
        <v/>
      </c>
      <c r="Q51" s="20" t="str">
        <f t="shared" si="31"/>
        <v/>
      </c>
      <c r="R51" s="20" t="str">
        <f t="shared" si="32"/>
        <v/>
      </c>
      <c r="S51" s="20" t="str">
        <f t="shared" si="33"/>
        <v/>
      </c>
      <c r="T51" s="20" t="str">
        <f t="shared" si="34"/>
        <v/>
      </c>
      <c r="U51" s="68" t="str">
        <f>IF(N51="","",S51-T51)</f>
        <v/>
      </c>
      <c r="V51" s="69" t="str">
        <f>IF(O51="","",RANK(O51,$O50:$O53,0))</f>
        <v/>
      </c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</row>
    <row r="52" spans="1:45" ht="20.25" customHeight="1">
      <c r="A52" s="14" t="s">
        <v>57</v>
      </c>
      <c r="B52" s="61"/>
      <c r="C52" s="24"/>
      <c r="D52" s="62"/>
      <c r="E52" s="24"/>
      <c r="F52" s="24"/>
      <c r="G52" s="24"/>
      <c r="H52" s="81"/>
      <c r="I52" s="82"/>
      <c r="J52" s="83"/>
      <c r="K52" s="24"/>
      <c r="L52" s="24"/>
      <c r="M52" s="63"/>
      <c r="N52" s="18"/>
      <c r="O52" s="19" t="str">
        <f>IF(N52="","",P52*3+Q52*1)</f>
        <v/>
      </c>
      <c r="P52" s="20" t="str">
        <f t="shared" si="30"/>
        <v/>
      </c>
      <c r="Q52" s="20" t="str">
        <f t="shared" si="31"/>
        <v/>
      </c>
      <c r="R52" s="20" t="str">
        <f t="shared" si="32"/>
        <v/>
      </c>
      <c r="S52" s="20" t="str">
        <f t="shared" si="33"/>
        <v/>
      </c>
      <c r="T52" s="20" t="str">
        <f t="shared" si="34"/>
        <v/>
      </c>
      <c r="U52" s="68" t="str">
        <f>IF(N52="","",S52-T52)</f>
        <v/>
      </c>
      <c r="V52" s="69" t="str">
        <f>IF(O52="","",RANK(O52,$O50:$O53,0))</f>
        <v/>
      </c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4"/>
    </row>
    <row r="53" spans="1:45" ht="20.25" customHeight="1" thickBot="1">
      <c r="A53" s="37" t="s">
        <v>58</v>
      </c>
      <c r="B53" s="53"/>
      <c r="C53" s="28"/>
      <c r="D53" s="31"/>
      <c r="E53" s="28"/>
      <c r="F53" s="28"/>
      <c r="G53" s="28"/>
      <c r="H53" s="30"/>
      <c r="I53" s="28"/>
      <c r="J53" s="31"/>
      <c r="K53" s="84"/>
      <c r="L53" s="85"/>
      <c r="M53" s="86"/>
      <c r="N53" s="32"/>
      <c r="O53" s="33" t="str">
        <f>IF(N53="","",P53*3+Q53*1)</f>
        <v/>
      </c>
      <c r="P53" s="34" t="str">
        <f t="shared" si="30"/>
        <v/>
      </c>
      <c r="Q53" s="34" t="str">
        <f t="shared" si="31"/>
        <v/>
      </c>
      <c r="R53" s="34" t="str">
        <f t="shared" si="32"/>
        <v/>
      </c>
      <c r="S53" s="34" t="str">
        <f t="shared" si="33"/>
        <v/>
      </c>
      <c r="T53" s="34" t="str">
        <f t="shared" si="34"/>
        <v/>
      </c>
      <c r="U53" s="70" t="str">
        <f>IF(N53="","",S53-T53)</f>
        <v/>
      </c>
      <c r="V53" s="36" t="str">
        <f>IF(O53="","",RANK(O53,$O50:$O53,0))</f>
        <v/>
      </c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</row>
    <row r="54" spans="1:45" ht="20.25" customHeight="1">
      <c r="A54" s="71"/>
      <c r="K54" s="57"/>
      <c r="L54" s="57"/>
      <c r="M54" s="57"/>
      <c r="N54" s="71"/>
      <c r="O54" s="57"/>
      <c r="P54" s="57"/>
      <c r="Q54" s="57"/>
      <c r="R54" s="57"/>
      <c r="S54" s="57"/>
      <c r="T54" s="57"/>
      <c r="U54" s="57"/>
      <c r="V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</row>
    <row r="55" spans="1:45" ht="20.25" customHeight="1" thickBot="1">
      <c r="A55" s="3" t="s">
        <v>59</v>
      </c>
      <c r="K55" s="74"/>
      <c r="L55" s="74"/>
      <c r="M55" s="74"/>
      <c r="N55" s="4"/>
      <c r="O55" s="4"/>
      <c r="P55" s="4"/>
      <c r="Q55" s="4"/>
      <c r="R55" s="4"/>
      <c r="S55" s="4"/>
      <c r="T55" s="4"/>
      <c r="U55" s="4"/>
      <c r="V55" s="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5"/>
    </row>
    <row r="56" spans="1:45" ht="20.25" customHeight="1" thickBot="1">
      <c r="A56" s="6" t="s">
        <v>35</v>
      </c>
      <c r="B56" s="87" t="str">
        <f>A57</f>
        <v>南稜</v>
      </c>
      <c r="C56" s="88"/>
      <c r="D56" s="89"/>
      <c r="E56" s="90" t="str">
        <f>A58</f>
        <v>越ヶ谷</v>
      </c>
      <c r="F56" s="88"/>
      <c r="G56" s="89"/>
      <c r="H56" s="90" t="str">
        <f>A59</f>
        <v>大宮南</v>
      </c>
      <c r="I56" s="88"/>
      <c r="J56" s="89"/>
      <c r="K56" s="90" t="str">
        <f>A60</f>
        <v>杉戸農業</v>
      </c>
      <c r="L56" s="88"/>
      <c r="M56" s="91"/>
      <c r="N56" s="7" t="s">
        <v>7</v>
      </c>
      <c r="O56" s="8" t="s">
        <v>36</v>
      </c>
      <c r="P56" s="9" t="s">
        <v>37</v>
      </c>
      <c r="Q56" s="10" t="s">
        <v>38</v>
      </c>
      <c r="R56" s="11" t="s">
        <v>39</v>
      </c>
      <c r="S56" s="11" t="s">
        <v>40</v>
      </c>
      <c r="T56" s="11" t="s">
        <v>41</v>
      </c>
      <c r="U56" s="67" t="s">
        <v>42</v>
      </c>
      <c r="V56" s="13" t="s">
        <v>43</v>
      </c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7"/>
    </row>
    <row r="57" spans="1:45" ht="20.25" customHeight="1">
      <c r="A57" s="14" t="s">
        <v>60</v>
      </c>
      <c r="B57" s="78"/>
      <c r="C57" s="79"/>
      <c r="D57" s="80"/>
      <c r="E57" s="16"/>
      <c r="F57" s="16"/>
      <c r="G57" s="16"/>
      <c r="H57" s="15"/>
      <c r="I57" s="16"/>
      <c r="J57" s="17"/>
      <c r="K57" s="16"/>
      <c r="L57" s="16"/>
      <c r="M57" s="58"/>
      <c r="N57" s="18"/>
      <c r="O57" s="19" t="str">
        <f>IF(N57="","",P57*3+Q57*1)</f>
        <v/>
      </c>
      <c r="P57" s="20" t="str">
        <f t="shared" ref="P57:P60" si="35">IF(N57="","",COUNTIF(B57:M57,"○"))</f>
        <v/>
      </c>
      <c r="Q57" s="20" t="str">
        <f t="shared" ref="Q57:Q60" si="36">IF(N57="","",COUNTIF(B57:M57,"△"))</f>
        <v/>
      </c>
      <c r="R57" s="20" t="str">
        <f t="shared" ref="R57:R60" si="37">IF(N57="","",COUNTIF(B57:M57,"●"))</f>
        <v/>
      </c>
      <c r="S57" s="20" t="str">
        <f t="shared" ref="S57:S60" si="38">IF(N57="","",SUM(E57,H57,K57))</f>
        <v/>
      </c>
      <c r="T57" s="20" t="str">
        <f t="shared" ref="T57:T60" si="39">IF(N57="","",SUM(G57,J57,M57))</f>
        <v/>
      </c>
      <c r="U57" s="68" t="str">
        <f>IF(N57="","",S57-T57)</f>
        <v/>
      </c>
      <c r="V57" s="69" t="str">
        <f>IF(O57="","",RANK(O57,$O57:$O60,0))</f>
        <v/>
      </c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7"/>
    </row>
    <row r="58" spans="1:45" ht="20.25" customHeight="1">
      <c r="A58" s="14" t="s">
        <v>61</v>
      </c>
      <c r="B58" s="51"/>
      <c r="C58" s="23"/>
      <c r="D58" s="26"/>
      <c r="E58" s="81"/>
      <c r="F58" s="82"/>
      <c r="G58" s="83"/>
      <c r="H58" s="25"/>
      <c r="I58" s="23"/>
      <c r="J58" s="26"/>
      <c r="K58" s="23"/>
      <c r="L58" s="23"/>
      <c r="M58" s="60"/>
      <c r="N58" s="18"/>
      <c r="O58" s="19" t="str">
        <f>IF(N58="","",P58*3+Q58*1)</f>
        <v/>
      </c>
      <c r="P58" s="20" t="str">
        <f t="shared" si="35"/>
        <v/>
      </c>
      <c r="Q58" s="20" t="str">
        <f t="shared" si="36"/>
        <v/>
      </c>
      <c r="R58" s="20" t="str">
        <f t="shared" si="37"/>
        <v/>
      </c>
      <c r="S58" s="20" t="str">
        <f t="shared" si="38"/>
        <v/>
      </c>
      <c r="T58" s="20" t="str">
        <f t="shared" si="39"/>
        <v/>
      </c>
      <c r="U58" s="68" t="str">
        <f>IF(N58="","",S58-T58)</f>
        <v/>
      </c>
      <c r="V58" s="69" t="str">
        <f>IF(O58="","",RANK(O58,$O57:$O60,0))</f>
        <v/>
      </c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76"/>
      <c r="AQ58" s="76"/>
      <c r="AR58" s="76"/>
      <c r="AS58" s="77"/>
    </row>
    <row r="59" spans="1:45" ht="20.25" customHeight="1">
      <c r="A59" s="14" t="s">
        <v>62</v>
      </c>
      <c r="B59" s="61"/>
      <c r="C59" s="24"/>
      <c r="D59" s="62"/>
      <c r="E59" s="24"/>
      <c r="F59" s="24"/>
      <c r="G59" s="24"/>
      <c r="H59" s="81"/>
      <c r="I59" s="82"/>
      <c r="J59" s="83"/>
      <c r="K59" s="24"/>
      <c r="L59" s="24"/>
      <c r="M59" s="63"/>
      <c r="N59" s="18"/>
      <c r="O59" s="19" t="str">
        <f>IF(N59="","",P59*3+Q59*1)</f>
        <v/>
      </c>
      <c r="P59" s="20" t="str">
        <f t="shared" si="35"/>
        <v/>
      </c>
      <c r="Q59" s="20" t="str">
        <f t="shared" si="36"/>
        <v/>
      </c>
      <c r="R59" s="20" t="str">
        <f t="shared" si="37"/>
        <v/>
      </c>
      <c r="S59" s="20" t="str">
        <f t="shared" si="38"/>
        <v/>
      </c>
      <c r="T59" s="20" t="str">
        <f t="shared" si="39"/>
        <v/>
      </c>
      <c r="U59" s="68" t="str">
        <f>IF(N59="","",S59-T59)</f>
        <v/>
      </c>
      <c r="V59" s="69" t="str">
        <f>IF(O59="","",RANK(O59,$O57:$O60,0))</f>
        <v/>
      </c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76"/>
      <c r="AR59" s="76"/>
      <c r="AS59" s="77"/>
    </row>
    <row r="60" spans="1:45" ht="20.25" customHeight="1" thickBot="1">
      <c r="A60" s="37" t="s">
        <v>63</v>
      </c>
      <c r="B60" s="53"/>
      <c r="C60" s="28"/>
      <c r="D60" s="31"/>
      <c r="E60" s="28"/>
      <c r="F60" s="28"/>
      <c r="G60" s="28"/>
      <c r="H60" s="30"/>
      <c r="I60" s="28"/>
      <c r="J60" s="31"/>
      <c r="K60" s="84"/>
      <c r="L60" s="85"/>
      <c r="M60" s="86"/>
      <c r="N60" s="32"/>
      <c r="O60" s="33" t="str">
        <f>IF(N60="","",P60*3+Q60*1)</f>
        <v/>
      </c>
      <c r="P60" s="34" t="str">
        <f t="shared" si="35"/>
        <v/>
      </c>
      <c r="Q60" s="34" t="str">
        <f t="shared" si="36"/>
        <v/>
      </c>
      <c r="R60" s="34" t="str">
        <f t="shared" si="37"/>
        <v/>
      </c>
      <c r="S60" s="34" t="str">
        <f t="shared" si="38"/>
        <v/>
      </c>
      <c r="T60" s="34" t="str">
        <f t="shared" si="39"/>
        <v/>
      </c>
      <c r="U60" s="70" t="str">
        <f>IF(N60="","",S60-T60)</f>
        <v/>
      </c>
      <c r="V60" s="36" t="str">
        <f>IF(O60="","",RANK(O60,$O57:$O60,0))</f>
        <v/>
      </c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</row>
    <row r="62" spans="1:45" ht="20.25" customHeight="1" thickBot="1">
      <c r="A62" s="3" t="s">
        <v>64</v>
      </c>
      <c r="K62" s="74"/>
      <c r="L62" s="74"/>
      <c r="M62" s="74"/>
      <c r="N62" s="4"/>
      <c r="O62" s="4"/>
      <c r="P62" s="4"/>
      <c r="Q62" s="4"/>
      <c r="R62" s="4"/>
      <c r="S62" s="4"/>
      <c r="T62" s="4"/>
      <c r="U62" s="4"/>
      <c r="V62" s="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5"/>
    </row>
    <row r="63" spans="1:45" ht="20.25" customHeight="1" thickBot="1">
      <c r="A63" s="6" t="s">
        <v>35</v>
      </c>
      <c r="B63" s="87" t="str">
        <f>A64</f>
        <v>自由の森</v>
      </c>
      <c r="C63" s="88"/>
      <c r="D63" s="89"/>
      <c r="E63" s="90" t="str">
        <f>A65</f>
        <v>松山女子</v>
      </c>
      <c r="F63" s="88"/>
      <c r="G63" s="89"/>
      <c r="H63" s="90" t="str">
        <f>A66</f>
        <v>所沢</v>
      </c>
      <c r="I63" s="88"/>
      <c r="J63" s="89"/>
      <c r="K63" s="90" t="str">
        <f>A67</f>
        <v>川越南</v>
      </c>
      <c r="L63" s="88"/>
      <c r="M63" s="91"/>
      <c r="N63" s="7" t="s">
        <v>7</v>
      </c>
      <c r="O63" s="8" t="s">
        <v>36</v>
      </c>
      <c r="P63" s="9" t="s">
        <v>37</v>
      </c>
      <c r="Q63" s="10" t="s">
        <v>38</v>
      </c>
      <c r="R63" s="11" t="s">
        <v>39</v>
      </c>
      <c r="S63" s="11" t="s">
        <v>40</v>
      </c>
      <c r="T63" s="11" t="s">
        <v>41</v>
      </c>
      <c r="U63" s="67" t="s">
        <v>42</v>
      </c>
      <c r="V63" s="13" t="s">
        <v>43</v>
      </c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7"/>
    </row>
    <row r="64" spans="1:45" ht="20.25" customHeight="1">
      <c r="A64" s="14" t="s">
        <v>65</v>
      </c>
      <c r="B64" s="78"/>
      <c r="C64" s="79"/>
      <c r="D64" s="80"/>
      <c r="E64" s="16"/>
      <c r="F64" s="16"/>
      <c r="G64" s="16"/>
      <c r="H64" s="15"/>
      <c r="I64" s="16"/>
      <c r="J64" s="17"/>
      <c r="K64" s="16"/>
      <c r="L64" s="16"/>
      <c r="M64" s="58"/>
      <c r="N64" s="18"/>
      <c r="O64" s="19" t="str">
        <f>IF(N64="","",P64*3+Q64*1)</f>
        <v/>
      </c>
      <c r="P64" s="20" t="str">
        <f t="shared" ref="P64:P67" si="40">IF(N64="","",COUNTIF(B64:M64,"○"))</f>
        <v/>
      </c>
      <c r="Q64" s="20" t="str">
        <f t="shared" ref="Q64:Q67" si="41">IF(N64="","",COUNTIF(B64:M64,"△"))</f>
        <v/>
      </c>
      <c r="R64" s="20" t="str">
        <f t="shared" ref="R64:R67" si="42">IF(N64="","",COUNTIF(B64:M64,"●"))</f>
        <v/>
      </c>
      <c r="S64" s="20" t="str">
        <f t="shared" ref="S64:S67" si="43">IF(N64="","",SUM(E64,H64,K64))</f>
        <v/>
      </c>
      <c r="T64" s="20" t="str">
        <f t="shared" ref="T64:T67" si="44">IF(N64="","",SUM(G64,J64,M64))</f>
        <v/>
      </c>
      <c r="U64" s="68" t="str">
        <f>IF(N64="","",S64-T64)</f>
        <v/>
      </c>
      <c r="V64" s="69" t="str">
        <f>IF(O64="","",RANK(O64,$O64:$O67,0))</f>
        <v/>
      </c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6"/>
      <c r="AR64" s="76"/>
      <c r="AS64" s="77"/>
    </row>
    <row r="65" spans="1:45" ht="20.25" customHeight="1">
      <c r="A65" s="14" t="s">
        <v>66</v>
      </c>
      <c r="B65" s="51"/>
      <c r="C65" s="23"/>
      <c r="D65" s="26"/>
      <c r="E65" s="81"/>
      <c r="F65" s="82"/>
      <c r="G65" s="83"/>
      <c r="H65" s="25"/>
      <c r="I65" s="23"/>
      <c r="J65" s="26"/>
      <c r="K65" s="23"/>
      <c r="L65" s="23"/>
      <c r="M65" s="60"/>
      <c r="N65" s="18"/>
      <c r="O65" s="19" t="str">
        <f>IF(N65="","",P65*3+Q65*1)</f>
        <v/>
      </c>
      <c r="P65" s="20" t="str">
        <f t="shared" si="40"/>
        <v/>
      </c>
      <c r="Q65" s="20" t="str">
        <f t="shared" si="41"/>
        <v/>
      </c>
      <c r="R65" s="20" t="str">
        <f t="shared" si="42"/>
        <v/>
      </c>
      <c r="S65" s="20" t="str">
        <f t="shared" si="43"/>
        <v/>
      </c>
      <c r="T65" s="20" t="str">
        <f t="shared" si="44"/>
        <v/>
      </c>
      <c r="U65" s="68" t="str">
        <f>IF(N65="","",S65-T65)</f>
        <v/>
      </c>
      <c r="V65" s="69" t="str">
        <f>IF(O65="","",RANK(O65,$O64:$O67,0))</f>
        <v/>
      </c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7"/>
    </row>
    <row r="66" spans="1:45" ht="20.25" customHeight="1">
      <c r="A66" s="14" t="s">
        <v>67</v>
      </c>
      <c r="B66" s="61"/>
      <c r="C66" s="24"/>
      <c r="D66" s="62"/>
      <c r="E66" s="24"/>
      <c r="F66" s="24"/>
      <c r="G66" s="24"/>
      <c r="H66" s="81"/>
      <c r="I66" s="82"/>
      <c r="J66" s="83"/>
      <c r="K66" s="24"/>
      <c r="L66" s="24"/>
      <c r="M66" s="63"/>
      <c r="N66" s="18"/>
      <c r="O66" s="19" t="str">
        <f>IF(N66="","",P66*3+Q66*1)</f>
        <v/>
      </c>
      <c r="P66" s="20" t="str">
        <f t="shared" si="40"/>
        <v/>
      </c>
      <c r="Q66" s="20" t="str">
        <f t="shared" si="41"/>
        <v/>
      </c>
      <c r="R66" s="20" t="str">
        <f t="shared" si="42"/>
        <v/>
      </c>
      <c r="S66" s="20" t="str">
        <f t="shared" si="43"/>
        <v/>
      </c>
      <c r="T66" s="20" t="str">
        <f t="shared" si="44"/>
        <v/>
      </c>
      <c r="U66" s="68" t="str">
        <f>IF(N66="","",S66-T66)</f>
        <v/>
      </c>
      <c r="V66" s="69" t="str">
        <f>IF(O66="","",RANK(O66,$O64:$O67,0))</f>
        <v/>
      </c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76"/>
      <c r="AO66" s="76"/>
      <c r="AP66" s="76"/>
      <c r="AQ66" s="76"/>
      <c r="AR66" s="76"/>
      <c r="AS66" s="77"/>
    </row>
    <row r="67" spans="1:45" ht="20.25" customHeight="1" thickBot="1">
      <c r="A67" s="37" t="s">
        <v>68</v>
      </c>
      <c r="B67" s="53"/>
      <c r="C67" s="28"/>
      <c r="D67" s="31"/>
      <c r="E67" s="28"/>
      <c r="F67" s="28"/>
      <c r="G67" s="28"/>
      <c r="H67" s="30"/>
      <c r="I67" s="28"/>
      <c r="J67" s="31"/>
      <c r="K67" s="84"/>
      <c r="L67" s="85"/>
      <c r="M67" s="86"/>
      <c r="N67" s="32"/>
      <c r="O67" s="33" t="str">
        <f>IF(N67="","",P67*3+Q67*1)</f>
        <v/>
      </c>
      <c r="P67" s="34" t="str">
        <f t="shared" si="40"/>
        <v/>
      </c>
      <c r="Q67" s="34" t="str">
        <f t="shared" si="41"/>
        <v/>
      </c>
      <c r="R67" s="34" t="str">
        <f t="shared" si="42"/>
        <v/>
      </c>
      <c r="S67" s="34" t="str">
        <f t="shared" si="43"/>
        <v/>
      </c>
      <c r="T67" s="34" t="str">
        <f t="shared" si="44"/>
        <v/>
      </c>
      <c r="U67" s="70" t="str">
        <f>IF(N67="","",S67-T67)</f>
        <v/>
      </c>
      <c r="V67" s="36" t="str">
        <f>IF(O67="","",RANK(O67,$O64:$O67,0))</f>
        <v/>
      </c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</row>
  </sheetData>
  <mergeCells count="74">
    <mergeCell ref="A1:V1"/>
    <mergeCell ref="T5:U5"/>
    <mergeCell ref="B7:D7"/>
    <mergeCell ref="E7:G7"/>
    <mergeCell ref="H7:J7"/>
    <mergeCell ref="K7:M10"/>
    <mergeCell ref="B8:D8"/>
    <mergeCell ref="E9:G9"/>
    <mergeCell ref="H10:J10"/>
    <mergeCell ref="B22:D22"/>
    <mergeCell ref="K11:M11"/>
    <mergeCell ref="B14:D14"/>
    <mergeCell ref="E14:G14"/>
    <mergeCell ref="H14:J14"/>
    <mergeCell ref="K14:M17"/>
    <mergeCell ref="B15:D15"/>
    <mergeCell ref="E16:G16"/>
    <mergeCell ref="H17:J17"/>
    <mergeCell ref="K18:M18"/>
    <mergeCell ref="B21:D21"/>
    <mergeCell ref="E21:G21"/>
    <mergeCell ref="H21:J21"/>
    <mergeCell ref="K21:M21"/>
    <mergeCell ref="E23:G23"/>
    <mergeCell ref="H24:J24"/>
    <mergeCell ref="K25:M25"/>
    <mergeCell ref="B28:D28"/>
    <mergeCell ref="E28:G28"/>
    <mergeCell ref="H28:J28"/>
    <mergeCell ref="K28:M28"/>
    <mergeCell ref="B29:D29"/>
    <mergeCell ref="E30:G30"/>
    <mergeCell ref="H31:J31"/>
    <mergeCell ref="K32:M32"/>
    <mergeCell ref="B35:D35"/>
    <mergeCell ref="E35:G35"/>
    <mergeCell ref="H35:J35"/>
    <mergeCell ref="K35:M35"/>
    <mergeCell ref="B36:D36"/>
    <mergeCell ref="E37:G37"/>
    <mergeCell ref="H38:J38"/>
    <mergeCell ref="K39:M39"/>
    <mergeCell ref="B42:D42"/>
    <mergeCell ref="E42:G42"/>
    <mergeCell ref="H42:J42"/>
    <mergeCell ref="K42:M42"/>
    <mergeCell ref="B43:D43"/>
    <mergeCell ref="E44:G44"/>
    <mergeCell ref="H45:J45"/>
    <mergeCell ref="K46:M46"/>
    <mergeCell ref="B49:D49"/>
    <mergeCell ref="E49:G49"/>
    <mergeCell ref="H49:J49"/>
    <mergeCell ref="K49:M49"/>
    <mergeCell ref="B50:D50"/>
    <mergeCell ref="E51:G51"/>
    <mergeCell ref="H52:J52"/>
    <mergeCell ref="K53:M53"/>
    <mergeCell ref="B56:D56"/>
    <mergeCell ref="E56:G56"/>
    <mergeCell ref="H56:J56"/>
    <mergeCell ref="K56:M56"/>
    <mergeCell ref="B64:D64"/>
    <mergeCell ref="E65:G65"/>
    <mergeCell ref="H66:J66"/>
    <mergeCell ref="K67:M67"/>
    <mergeCell ref="B57:D57"/>
    <mergeCell ref="E58:G58"/>
    <mergeCell ref="H59:J59"/>
    <mergeCell ref="K60:M60"/>
    <mergeCell ref="B63:D63"/>
    <mergeCell ref="E63:G63"/>
    <mergeCell ref="H63:J63"/>
    <mergeCell ref="K63:M63"/>
  </mergeCells>
  <phoneticPr fontId="2"/>
  <dataValidations count="1">
    <dataValidation imeMode="off" allowBlank="1" showInputMessage="1" showErrorMessage="1" sqref="N9:N11 U8:U11"/>
  </dataValidations>
  <pageMargins left="0.55118110236220474" right="0.39370078740157483" top="0.74803149606299213" bottom="0.39370078740157483" header="0.31496062992125984" footer="0.31496062992125984"/>
  <pageSetup paperSize="9" scale="70" fitToHeight="2" orientation="portrait" r:id="rId1"/>
  <rowBreaks count="1" manualBreakCount="1">
    <brk id="47" max="21" man="1"/>
  </rowBreaks>
  <drawing r:id="rId2"/>
  <legacyDrawing r:id="rId3"/>
  <oleObjects>
    <mc:AlternateContent xmlns:mc="http://schemas.openxmlformats.org/markup-compatibility/2006">
      <mc:Choice Requires="x14">
        <oleObject progId="ワークシート" shapeId="1025" r:id="rId4">
          <objectPr defaultSize="0" autoPict="0" r:id="rId5">
            <anchor moveWithCells="1">
              <from>
                <xdr:col>0</xdr:col>
                <xdr:colOff>28575</xdr:colOff>
                <xdr:row>70</xdr:row>
                <xdr:rowOff>28575</xdr:rowOff>
              </from>
              <to>
                <xdr:col>21</xdr:col>
                <xdr:colOff>457200</xdr:colOff>
                <xdr:row>86</xdr:row>
                <xdr:rowOff>161925</xdr:rowOff>
              </to>
            </anchor>
          </objectPr>
        </oleObject>
      </mc:Choice>
      <mc:Fallback>
        <oleObject progId="ワークシート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星取表</vt:lpstr>
      <vt:lpstr>星取表!Print_Area</vt:lpstr>
    </vt:vector>
  </TitlesOfParts>
  <Company>埼玉県教育委員会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埼玉県教育委員会</dc:creator>
  <cp:lastModifiedBy>埼玉県教育委員会</cp:lastModifiedBy>
  <cp:lastPrinted>2015-07-07T03:56:33Z</cp:lastPrinted>
  <dcterms:created xsi:type="dcterms:W3CDTF">2015-07-07T03:44:49Z</dcterms:created>
  <dcterms:modified xsi:type="dcterms:W3CDTF">2015-07-07T03:56:38Z</dcterms:modified>
</cp:coreProperties>
</file>