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70"/>
  </bookViews>
  <sheets>
    <sheet name="星取表" sheetId="5" r:id="rId1"/>
    <sheet name="対戦表 (2)" sheetId="4" r:id="rId2"/>
    <sheet name="対戦表" sheetId="1" r:id="rId3"/>
    <sheet name="学校名" sheetId="2" r:id="rId4"/>
  </sheets>
  <definedNames>
    <definedName name="_xlnm.Print_Area" localSheetId="0">星取表!$A$1:$V$78</definedName>
    <definedName name="_xlnm.Print_Area" localSheetId="2">対戦表!$A$1:$J$94</definedName>
    <definedName name="_xlnm.Print_Area" localSheetId="1">'対戦表 (2)'!$A$1:$J$96</definedName>
    <definedName name="学校名" localSheetId="0">#REF!</definedName>
    <definedName name="学校名">学校名!$A$1:$B$33</definedName>
  </definedNames>
  <calcPr calcId="145621"/>
</workbook>
</file>

<file path=xl/calcChain.xml><?xml version="1.0" encoding="utf-8"?>
<calcChain xmlns="http://schemas.openxmlformats.org/spreadsheetml/2006/main">
  <c r="O32" i="5" l="1"/>
  <c r="O11" i="5" l="1"/>
  <c r="P11" i="5"/>
  <c r="Q11" i="5"/>
  <c r="R11" i="5"/>
  <c r="S11" i="5"/>
  <c r="T11" i="5"/>
  <c r="U11" i="5"/>
  <c r="K7" i="5" l="1"/>
  <c r="E7" i="5"/>
  <c r="B7" i="5"/>
  <c r="T60" i="5"/>
  <c r="S60" i="5"/>
  <c r="R60" i="5"/>
  <c r="Q60" i="5"/>
  <c r="P60" i="5"/>
  <c r="O60" i="5" s="1"/>
  <c r="T59" i="5"/>
  <c r="S59" i="5"/>
  <c r="U59" i="5" s="1"/>
  <c r="R59" i="5"/>
  <c r="Q59" i="5"/>
  <c r="P59" i="5"/>
  <c r="T58" i="5"/>
  <c r="S58" i="5"/>
  <c r="U58" i="5" s="1"/>
  <c r="R58" i="5"/>
  <c r="Q58" i="5"/>
  <c r="P58" i="5"/>
  <c r="O58" i="5"/>
  <c r="T57" i="5"/>
  <c r="S57" i="5"/>
  <c r="R57" i="5"/>
  <c r="Q57" i="5"/>
  <c r="P57" i="5"/>
  <c r="O57" i="5" s="1"/>
  <c r="K56" i="5"/>
  <c r="H56" i="5"/>
  <c r="E56" i="5"/>
  <c r="B56" i="5"/>
  <c r="T53" i="5"/>
  <c r="S53" i="5"/>
  <c r="R53" i="5"/>
  <c r="Q53" i="5"/>
  <c r="P53" i="5"/>
  <c r="T52" i="5"/>
  <c r="S52" i="5"/>
  <c r="U52" i="5" s="1"/>
  <c r="R52" i="5"/>
  <c r="Q52" i="5"/>
  <c r="P52" i="5"/>
  <c r="T51" i="5"/>
  <c r="U51" i="5" s="1"/>
  <c r="S51" i="5"/>
  <c r="R51" i="5"/>
  <c r="Q51" i="5"/>
  <c r="P51" i="5"/>
  <c r="T50" i="5"/>
  <c r="S50" i="5"/>
  <c r="R50" i="5"/>
  <c r="Q50" i="5"/>
  <c r="P50" i="5"/>
  <c r="K49" i="5"/>
  <c r="H49" i="5"/>
  <c r="E49" i="5"/>
  <c r="B49" i="5"/>
  <c r="T46" i="5"/>
  <c r="U46" i="5" s="1"/>
  <c r="S46" i="5"/>
  <c r="R46" i="5"/>
  <c r="Q46" i="5"/>
  <c r="P46" i="5"/>
  <c r="O46" i="5" s="1"/>
  <c r="T45" i="5"/>
  <c r="S45" i="5"/>
  <c r="U45" i="5" s="1"/>
  <c r="R45" i="5"/>
  <c r="Q45" i="5"/>
  <c r="O45" i="5" s="1"/>
  <c r="P45" i="5"/>
  <c r="T44" i="5"/>
  <c r="S44" i="5"/>
  <c r="U44" i="5" s="1"/>
  <c r="R44" i="5"/>
  <c r="Q44" i="5"/>
  <c r="P44" i="5"/>
  <c r="O44" i="5" s="1"/>
  <c r="T43" i="5"/>
  <c r="U43" i="5" s="1"/>
  <c r="S43" i="5"/>
  <c r="R43" i="5"/>
  <c r="Q43" i="5"/>
  <c r="P43" i="5"/>
  <c r="K42" i="5"/>
  <c r="H42" i="5"/>
  <c r="E42" i="5"/>
  <c r="B42" i="5"/>
  <c r="T39" i="5"/>
  <c r="U39" i="5" s="1"/>
  <c r="S39" i="5"/>
  <c r="R39" i="5"/>
  <c r="Q39" i="5"/>
  <c r="P39" i="5"/>
  <c r="T38" i="5"/>
  <c r="U38" i="5" s="1"/>
  <c r="S38" i="5"/>
  <c r="R38" i="5"/>
  <c r="Q38" i="5"/>
  <c r="P38" i="5"/>
  <c r="O38" i="5" s="1"/>
  <c r="U37" i="5"/>
  <c r="T37" i="5"/>
  <c r="S37" i="5"/>
  <c r="R37" i="5"/>
  <c r="Q37" i="5"/>
  <c r="P37" i="5"/>
  <c r="O37" i="5"/>
  <c r="T36" i="5"/>
  <c r="S36" i="5"/>
  <c r="R36" i="5"/>
  <c r="Q36" i="5"/>
  <c r="P36" i="5"/>
  <c r="K35" i="5"/>
  <c r="H35" i="5"/>
  <c r="E35" i="5"/>
  <c r="B35" i="5"/>
  <c r="T32" i="5"/>
  <c r="S32" i="5"/>
  <c r="R32" i="5"/>
  <c r="Q32" i="5"/>
  <c r="P32" i="5"/>
  <c r="T31" i="5"/>
  <c r="S31" i="5"/>
  <c r="R31" i="5"/>
  <c r="Q31" i="5"/>
  <c r="P31" i="5"/>
  <c r="T30" i="5"/>
  <c r="U30" i="5" s="1"/>
  <c r="S30" i="5"/>
  <c r="R30" i="5"/>
  <c r="Q30" i="5"/>
  <c r="P30" i="5"/>
  <c r="O30" i="5" s="1"/>
  <c r="T29" i="5"/>
  <c r="S29" i="5"/>
  <c r="R29" i="5"/>
  <c r="Q29" i="5"/>
  <c r="P29" i="5"/>
  <c r="K28" i="5"/>
  <c r="H28" i="5"/>
  <c r="E28" i="5"/>
  <c r="B28" i="5"/>
  <c r="T25" i="5"/>
  <c r="U25" i="5" s="1"/>
  <c r="S25" i="5"/>
  <c r="R25" i="5"/>
  <c r="Q25" i="5"/>
  <c r="P25" i="5"/>
  <c r="O25" i="5" s="1"/>
  <c r="T24" i="5"/>
  <c r="S24" i="5"/>
  <c r="U24" i="5" s="1"/>
  <c r="R24" i="5"/>
  <c r="Q24" i="5"/>
  <c r="P24" i="5"/>
  <c r="T23" i="5"/>
  <c r="S23" i="5"/>
  <c r="U23" i="5" s="1"/>
  <c r="R23" i="5"/>
  <c r="Q23" i="5"/>
  <c r="P23" i="5"/>
  <c r="O23" i="5" s="1"/>
  <c r="T22" i="5"/>
  <c r="S22" i="5"/>
  <c r="U22" i="5" s="1"/>
  <c r="R22" i="5"/>
  <c r="Q22" i="5"/>
  <c r="P22" i="5"/>
  <c r="O22" i="5"/>
  <c r="K21" i="5"/>
  <c r="H21" i="5"/>
  <c r="E21" i="5"/>
  <c r="B21" i="5"/>
  <c r="T18" i="5"/>
  <c r="S18" i="5"/>
  <c r="U18" i="5" s="1"/>
  <c r="R18" i="5"/>
  <c r="Q18" i="5"/>
  <c r="P18" i="5"/>
  <c r="T17" i="5"/>
  <c r="S17" i="5"/>
  <c r="U17" i="5" s="1"/>
  <c r="R17" i="5"/>
  <c r="Q17" i="5"/>
  <c r="P17" i="5"/>
  <c r="T16" i="5"/>
  <c r="S16" i="5"/>
  <c r="U16" i="5" s="1"/>
  <c r="R16" i="5"/>
  <c r="Q16" i="5"/>
  <c r="P16" i="5"/>
  <c r="T15" i="5"/>
  <c r="U15" i="5" s="1"/>
  <c r="S15" i="5"/>
  <c r="R15" i="5"/>
  <c r="Q15" i="5"/>
  <c r="P15" i="5"/>
  <c r="K14" i="5"/>
  <c r="H14" i="5"/>
  <c r="E14" i="5"/>
  <c r="B14" i="5"/>
  <c r="T10" i="5"/>
  <c r="S10" i="5"/>
  <c r="R10" i="5"/>
  <c r="Q10" i="5"/>
  <c r="P10" i="5"/>
  <c r="O10" i="5" s="1"/>
  <c r="T9" i="5"/>
  <c r="S9" i="5"/>
  <c r="R9" i="5"/>
  <c r="Q9" i="5"/>
  <c r="P9" i="5"/>
  <c r="O9" i="5" s="1"/>
  <c r="T8" i="5"/>
  <c r="S8" i="5"/>
  <c r="R8" i="5"/>
  <c r="Q8" i="5"/>
  <c r="P8" i="5"/>
  <c r="H7" i="5"/>
  <c r="O59" i="5" l="1"/>
  <c r="V60" i="5" s="1"/>
  <c r="U60" i="5"/>
  <c r="U57" i="5"/>
  <c r="O43" i="5"/>
  <c r="O39" i="5"/>
  <c r="O36" i="5"/>
  <c r="V39" i="5" s="1"/>
  <c r="U36" i="5"/>
  <c r="U32" i="5"/>
  <c r="U31" i="5"/>
  <c r="O31" i="5"/>
  <c r="O29" i="5"/>
  <c r="V32" i="5" s="1"/>
  <c r="U29" i="5"/>
  <c r="O24" i="5"/>
  <c r="V23" i="5"/>
  <c r="V25" i="5"/>
  <c r="O16" i="5"/>
  <c r="O18" i="5"/>
  <c r="O17" i="5"/>
  <c r="O15" i="5"/>
  <c r="V59" i="5"/>
  <c r="O52" i="5"/>
  <c r="O53" i="5"/>
  <c r="O51" i="5"/>
  <c r="U53" i="5"/>
  <c r="U50" i="5"/>
  <c r="O50" i="5"/>
  <c r="U8" i="5"/>
  <c r="O8" i="5"/>
  <c r="U9" i="5"/>
  <c r="U10" i="5"/>
  <c r="V22" i="5"/>
  <c r="V30" i="5"/>
  <c r="H39" i="1"/>
  <c r="F52" i="1"/>
  <c r="F48" i="1"/>
  <c r="G48" i="1"/>
  <c r="H48" i="1"/>
  <c r="F40" i="1"/>
  <c r="G40" i="1"/>
  <c r="H40" i="1"/>
  <c r="F36" i="1"/>
  <c r="G36" i="1"/>
  <c r="H36" i="1"/>
  <c r="F31" i="1"/>
  <c r="G31" i="1"/>
  <c r="F32" i="1"/>
  <c r="G32" i="1"/>
  <c r="H32" i="1"/>
  <c r="D31" i="2"/>
  <c r="C31" i="2"/>
  <c r="C32" i="2"/>
  <c r="D32" i="2"/>
  <c r="D33" i="2"/>
  <c r="C33" i="2"/>
  <c r="F38" i="1"/>
  <c r="G38" i="1"/>
  <c r="H38" i="1"/>
  <c r="F39" i="1"/>
  <c r="G39" i="1"/>
  <c r="F41" i="1"/>
  <c r="G41" i="1"/>
  <c r="H41" i="1"/>
  <c r="F11" i="1"/>
  <c r="G11" i="1"/>
  <c r="H11" i="1"/>
  <c r="C21" i="2"/>
  <c r="C9" i="2"/>
  <c r="D10" i="2"/>
  <c r="F47" i="1"/>
  <c r="G47" i="1"/>
  <c r="H47" i="1"/>
  <c r="F15" i="1"/>
  <c r="G15" i="1"/>
  <c r="H15" i="1"/>
  <c r="F28" i="1"/>
  <c r="G28" i="1"/>
  <c r="H28" i="1"/>
  <c r="H49" i="1"/>
  <c r="F49" i="1"/>
  <c r="G49" i="1"/>
  <c r="H56" i="1"/>
  <c r="F56" i="1"/>
  <c r="G56" i="1"/>
  <c r="H44" i="1"/>
  <c r="F44" i="1"/>
  <c r="G44" i="1"/>
  <c r="F50" i="1"/>
  <c r="G50" i="1"/>
  <c r="F51" i="1"/>
  <c r="G51" i="1"/>
  <c r="G52" i="1"/>
  <c r="F53" i="1"/>
  <c r="G53" i="1"/>
  <c r="F54" i="1"/>
  <c r="G54" i="1"/>
  <c r="H51" i="1"/>
  <c r="H52" i="1"/>
  <c r="H53" i="1"/>
  <c r="H54" i="1"/>
  <c r="H46" i="1"/>
  <c r="H50" i="1"/>
  <c r="F46" i="1"/>
  <c r="G46" i="1"/>
  <c r="H35" i="1"/>
  <c r="H37" i="1"/>
  <c r="F35" i="1"/>
  <c r="G35" i="1"/>
  <c r="F37" i="1"/>
  <c r="G37" i="1"/>
  <c r="H24" i="1"/>
  <c r="F24" i="1"/>
  <c r="G24" i="1"/>
  <c r="H13" i="1"/>
  <c r="H14" i="1"/>
  <c r="F13" i="1"/>
  <c r="G13" i="1"/>
  <c r="F14" i="1"/>
  <c r="G14" i="1"/>
  <c r="H55" i="1"/>
  <c r="H43" i="1"/>
  <c r="F20" i="1"/>
  <c r="G20" i="1"/>
  <c r="H20" i="1"/>
  <c r="F43" i="1"/>
  <c r="G43" i="1"/>
  <c r="F19" i="1"/>
  <c r="G19" i="1"/>
  <c r="H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H27" i="1"/>
  <c r="G27" i="1"/>
  <c r="F27" i="1"/>
  <c r="F55" i="1"/>
  <c r="G55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57" i="1"/>
  <c r="G57" i="1"/>
  <c r="F57" i="1"/>
  <c r="H18" i="1"/>
  <c r="G18" i="1"/>
  <c r="F18" i="1"/>
  <c r="H45" i="1"/>
  <c r="G45" i="1"/>
  <c r="F45" i="1"/>
  <c r="H42" i="1"/>
  <c r="G42" i="1"/>
  <c r="F42" i="1"/>
  <c r="H34" i="1"/>
  <c r="G34" i="1"/>
  <c r="F34" i="1"/>
  <c r="H33" i="1"/>
  <c r="G33" i="1"/>
  <c r="F33" i="1"/>
  <c r="H30" i="1"/>
  <c r="G30" i="1"/>
  <c r="F30" i="1"/>
  <c r="H12" i="1"/>
  <c r="H16" i="1"/>
  <c r="H17" i="1"/>
  <c r="H21" i="1"/>
  <c r="H22" i="1"/>
  <c r="H23" i="1"/>
  <c r="H29" i="1"/>
  <c r="F17" i="1"/>
  <c r="G17" i="1"/>
  <c r="F21" i="1"/>
  <c r="G21" i="1"/>
  <c r="F22" i="1"/>
  <c r="G22" i="1"/>
  <c r="F23" i="1"/>
  <c r="G23" i="1"/>
  <c r="F29" i="1"/>
  <c r="G29" i="1"/>
  <c r="F12" i="1"/>
  <c r="G12" i="1"/>
  <c r="F16" i="1"/>
  <c r="G16" i="1"/>
  <c r="D34" i="2"/>
  <c r="V57" i="5" l="1"/>
  <c r="V37" i="5"/>
  <c r="V36" i="5"/>
  <c r="V17" i="5"/>
  <c r="V50" i="5"/>
  <c r="C34" i="2"/>
</calcChain>
</file>

<file path=xl/sharedStrings.xml><?xml version="1.0" encoding="utf-8"?>
<sst xmlns="http://schemas.openxmlformats.org/spreadsheetml/2006/main" count="946" uniqueCount="329">
  <si>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</si>
  <si>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</si>
  <si>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</si>
  <si>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</si>
  <si>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</si>
  <si>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</si>
  <si>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</si>
  <si>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</si>
  <si>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</si>
  <si>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</si>
  <si>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</si>
  <si>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</si>
  <si>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</si>
  <si>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Ｃ２位</t>
    <rPh sb="2" eb="3">
      <t>イ</t>
    </rPh>
    <phoneticPr fontId="1"/>
  </si>
  <si>
    <t>Ｆ１位</t>
    <rPh sb="2" eb="3">
      <t>イ</t>
    </rPh>
    <phoneticPr fontId="1"/>
  </si>
  <si>
    <t>Ｆ２位</t>
    <rPh sb="2" eb="3">
      <t>イ</t>
    </rPh>
    <phoneticPr fontId="1"/>
  </si>
  <si>
    <t>Ａ２位</t>
    <rPh sb="2" eb="3">
      <t>イ</t>
    </rPh>
    <phoneticPr fontId="1"/>
  </si>
  <si>
    <t>Ｄ２位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</si>
  <si>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</si>
  <si>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</si>
  <si>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</si>
  <si>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</si>
  <si>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</si>
  <si>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</si>
  <si>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</si>
  <si>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</si>
  <si>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</si>
  <si>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</si>
  <si>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</si>
  <si>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</si>
  <si>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</si>
  <si>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</si>
  <si>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</si>
  <si>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</si>
  <si>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</si>
  <si>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</si>
  <si>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</si>
  <si>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</si>
  <si>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</si>
  <si>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</si>
  <si>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</si>
  <si>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</si>
  <si>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</si>
  <si>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</si>
  <si>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</si>
  <si>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</si>
  <si>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</si>
  <si>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</si>
  <si>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</si>
  <si>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</si>
  <si>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</si>
  <si>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</si>
  <si>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</si>
  <si>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</si>
  <si>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</si>
  <si>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</si>
  <si>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</si>
  <si>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</si>
  <si>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</si>
  <si>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</si>
  <si>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</si>
  <si>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</si>
  <si>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</si>
  <si>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</si>
  <si>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</si>
  <si>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</si>
  <si>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</si>
  <si>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</si>
  <si>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</si>
  <si>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</si>
  <si>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</si>
  <si>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</si>
  <si>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</si>
  <si>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</si>
  <si>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</si>
  <si>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</si>
  <si>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</si>
  <si>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</si>
  <si>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</si>
  <si>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</si>
  <si>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</si>
  <si>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</si>
  <si>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</si>
  <si>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</si>
  <si>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</si>
  <si>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</si>
  <si>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</si>
  <si>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</si>
  <si>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</si>
  <si>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</si>
  <si>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</si>
  <si>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</si>
  <si>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</si>
  <si>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</si>
  <si>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</si>
  <si>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</si>
  <si>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</si>
  <si>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</si>
  <si>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</si>
  <si>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</si>
  <si>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</si>
  <si>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</si>
  <si>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</si>
  <si>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</si>
  <si>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</si>
  <si>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</si>
  <si>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</si>
  <si>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</si>
  <si>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</si>
  <si>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</si>
  <si>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</si>
  <si>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</si>
  <si>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</si>
  <si>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</si>
  <si>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</si>
  <si>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</si>
  <si>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</si>
  <si>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Ｂ２位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</si>
  <si>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</si>
  <si>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</si>
  <si>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</si>
  <si>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</si>
  <si>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</si>
  <si>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</si>
  <si>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</si>
  <si>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</si>
  <si>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</si>
  <si>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</si>
  <si>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</si>
  <si>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</si>
  <si>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</si>
  <si>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</si>
  <si>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</si>
  <si>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</si>
  <si>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</si>
  <si>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</si>
  <si>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</si>
  <si>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</si>
  <si>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Ｈ２位</t>
    <rPh sb="2" eb="3">
      <t>イ</t>
    </rPh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</si>
  <si>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</si>
  <si>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</si>
  <si>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</si>
  <si>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</si>
  <si>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</si>
  <si>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</si>
  <si>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</si>
  <si>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</si>
  <si>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①</t>
    <phoneticPr fontId="1"/>
  </si>
  <si>
    <t>１４：００ ～ １５：１０</t>
    <phoneticPr fontId="1"/>
  </si>
  <si>
    <t>（未定）</t>
    <rPh sb="1" eb="3">
      <t>ミテイ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</si>
  <si>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</si>
  <si>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</si>
  <si>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</si>
  <si>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</si>
  <si>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</si>
  <si>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</si>
  <si>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</si>
  <si>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</si>
  <si>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</si>
  <si>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</si>
  <si>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③</t>
    <phoneticPr fontId="1"/>
  </si>
  <si>
    <t>①</t>
    <phoneticPr fontId="1"/>
  </si>
  <si>
    <t>②</t>
    <phoneticPr fontId="1"/>
  </si>
  <si>
    <t>④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</si>
  <si>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</si>
  <si>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</si>
  <si>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</si>
  <si>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</si>
  <si>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③</t>
    <phoneticPr fontId="1"/>
  </si>
  <si>
    <t>④</t>
    <phoneticPr fontId="1"/>
  </si>
  <si>
    <t>④</t>
    <phoneticPr fontId="1"/>
  </si>
  <si>
    <t>①</t>
    <phoneticPr fontId="1"/>
  </si>
  <si>
    <t>　　決勝トーナメント表</t>
    <rPh sb="2" eb="4">
      <t>ケッショウ</t>
    </rPh>
    <rPh sb="10" eb="11">
      <t>ヒョウ</t>
    </rPh>
    <phoneticPr fontId="1"/>
  </si>
  <si>
    <t>③</t>
    <phoneticPr fontId="1"/>
  </si>
  <si>
    <t>④</t>
    <phoneticPr fontId="1"/>
  </si>
  <si>
    <t>順位戦</t>
    <rPh sb="0" eb="3">
      <t>ジュンイセン</t>
    </rPh>
    <phoneticPr fontId="1"/>
  </si>
  <si>
    <t>順位戦</t>
    <rPh sb="0" eb="2">
      <t>ジュンイ</t>
    </rPh>
    <rPh sb="2" eb="3">
      <t>セン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</si>
  <si>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</si>
  <si>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</si>
  <si>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</si>
  <si>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</si>
  <si>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</si>
  <si>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</si>
  <si>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</si>
  <si>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</si>
  <si>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</si>
  <si>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</si>
  <si>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</si>
  <si>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Ｅ２位</t>
    <rPh sb="2" eb="3">
      <t>イ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</si>
  <si>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</si>
  <si>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</si>
  <si>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１２：４０ ～ １３：５０</t>
    <phoneticPr fontId="1"/>
  </si>
  <si>
    <t>１４：００ ～ １５：１０</t>
    <phoneticPr fontId="1"/>
  </si>
  <si>
    <t>駒場G</t>
    <rPh sb="0" eb="2">
      <t>コマバ</t>
    </rPh>
    <phoneticPr fontId="1"/>
  </si>
  <si>
    <t>惣右衛門G</t>
    <rPh sb="0" eb="1">
      <t>ソウ</t>
    </rPh>
    <rPh sb="1" eb="4">
      <t>ウエモン</t>
    </rPh>
    <phoneticPr fontId="1"/>
  </si>
  <si>
    <t>②</t>
    <phoneticPr fontId="1"/>
  </si>
  <si>
    <t>４/１８　　　　　（土）</t>
    <rPh sb="10" eb="11">
      <t>ド</t>
    </rPh>
    <phoneticPr fontId="1"/>
  </si>
  <si>
    <t>４/１９　　　（日）</t>
    <rPh sb="8" eb="9">
      <t>ニチ</t>
    </rPh>
    <phoneticPr fontId="1"/>
  </si>
  <si>
    <t>４/２５　　　　　　　（土）</t>
    <rPh sb="12" eb="13">
      <t>ド</t>
    </rPh>
    <phoneticPr fontId="1"/>
  </si>
  <si>
    <t>４/２６　　　（日）</t>
    <rPh sb="8" eb="9">
      <t>ニチ</t>
    </rPh>
    <phoneticPr fontId="1"/>
  </si>
  <si>
    <t>武妻</t>
    <rPh sb="0" eb="1">
      <t>ブ</t>
    </rPh>
    <rPh sb="1" eb="2">
      <t>ツマ</t>
    </rPh>
    <phoneticPr fontId="1"/>
  </si>
  <si>
    <t>川北寄</t>
    <rPh sb="0" eb="1">
      <t>カワ</t>
    </rPh>
    <rPh sb="1" eb="2">
      <t>キタ</t>
    </rPh>
    <rPh sb="2" eb="3">
      <t>ヨ</t>
    </rPh>
    <phoneticPr fontId="1"/>
  </si>
  <si>
    <t>宮代</t>
    <rPh sb="0" eb="2">
      <t>ミヤシロ</t>
    </rPh>
    <phoneticPr fontId="1"/>
  </si>
  <si>
    <t>５/２　　（土）　　</t>
    <rPh sb="6" eb="7">
      <t>ド</t>
    </rPh>
    <phoneticPr fontId="1"/>
  </si>
  <si>
    <t>５/５　　　（火）</t>
    <rPh sb="7" eb="8">
      <t>カ</t>
    </rPh>
    <phoneticPr fontId="1"/>
  </si>
  <si>
    <t>５/６　　　（水）</t>
    <rPh sb="7" eb="8">
      <t>スイ</t>
    </rPh>
    <phoneticPr fontId="1"/>
  </si>
  <si>
    <t>５/１０　　　（日）</t>
    <rPh sb="8" eb="9">
      <t>ニチ</t>
    </rPh>
    <phoneticPr fontId="1"/>
  </si>
  <si>
    <t>５/１０　　　　　（日）</t>
    <rPh sb="10" eb="11">
      <t>ニチ</t>
    </rPh>
    <phoneticPr fontId="1"/>
  </si>
  <si>
    <t>自由の森</t>
    <rPh sb="0" eb="2">
      <t>ジユウ</t>
    </rPh>
    <rPh sb="3" eb="4">
      <t>モリ</t>
    </rPh>
    <phoneticPr fontId="1"/>
  </si>
  <si>
    <t>寄居城北</t>
    <rPh sb="0" eb="2">
      <t>ヨリイ</t>
    </rPh>
    <rPh sb="2" eb="4">
      <t>ジョウホク</t>
    </rPh>
    <phoneticPr fontId="1"/>
  </si>
  <si>
    <t>久喜総合Ｇ</t>
    <rPh sb="0" eb="2">
      <t>クキ</t>
    </rPh>
    <rPh sb="2" eb="4">
      <t>ソウゴウ</t>
    </rPh>
    <phoneticPr fontId="1"/>
  </si>
  <si>
    <t>１０：００ ～ １１：１０</t>
  </si>
  <si>
    <t>１１：２０ ～ １２：３０</t>
  </si>
  <si>
    <t>１２：４０ ～ １３：５０</t>
  </si>
  <si>
    <t>１４：００ ～ １５：１０</t>
  </si>
  <si>
    <t>③</t>
    <phoneticPr fontId="1"/>
  </si>
  <si>
    <t>③</t>
    <phoneticPr fontId="1"/>
  </si>
  <si>
    <t>④</t>
    <phoneticPr fontId="1"/>
  </si>
  <si>
    <t>川北寄：川越南・北本・寄居城北合同チーム</t>
    <rPh sb="0" eb="1">
      <t>カワ</t>
    </rPh>
    <rPh sb="1" eb="2">
      <t>キタ</t>
    </rPh>
    <rPh sb="2" eb="3">
      <t>ヨ</t>
    </rPh>
    <rPh sb="4" eb="6">
      <t>カワゴエ</t>
    </rPh>
    <rPh sb="6" eb="7">
      <t>ミナミ</t>
    </rPh>
    <rPh sb="8" eb="10">
      <t>キタモト</t>
    </rPh>
    <rPh sb="11" eb="13">
      <t>ヨリイ</t>
    </rPh>
    <rPh sb="13" eb="15">
      <t>ジョウホク</t>
    </rPh>
    <rPh sb="15" eb="17">
      <t>ゴウドウ</t>
    </rPh>
    <phoneticPr fontId="1"/>
  </si>
  <si>
    <t>武妻：大宮武蔵野・大妻嵐山合同チーム</t>
    <rPh sb="0" eb="1">
      <t>ブ</t>
    </rPh>
    <rPh sb="1" eb="2">
      <t>ツマ</t>
    </rPh>
    <rPh sb="3" eb="5">
      <t>オオミヤ</t>
    </rPh>
    <rPh sb="5" eb="8">
      <t>ムサシノ</t>
    </rPh>
    <rPh sb="9" eb="11">
      <t>オオツマ</t>
    </rPh>
    <rPh sb="11" eb="13">
      <t>ランザン</t>
    </rPh>
    <rPh sb="13" eb="15">
      <t>ゴウドウ</t>
    </rPh>
    <phoneticPr fontId="1"/>
  </si>
  <si>
    <t>５/３　　　　（日）</t>
    <rPh sb="7" eb="8">
      <t>ニチ</t>
    </rPh>
    <phoneticPr fontId="1"/>
  </si>
  <si>
    <t>③</t>
    <phoneticPr fontId="1"/>
  </si>
  <si>
    <t>④</t>
    <phoneticPr fontId="1"/>
  </si>
  <si>
    <t>決勝Ｔ</t>
    <rPh sb="0" eb="2">
      <t>ケッショウ</t>
    </rPh>
    <phoneticPr fontId="1"/>
  </si>
  <si>
    <t>１回戦</t>
    <rPh sb="1" eb="3">
      <t>カイセン</t>
    </rPh>
    <phoneticPr fontId="1"/>
  </si>
  <si>
    <t>〃</t>
    <phoneticPr fontId="1"/>
  </si>
  <si>
    <t>平成２７年度学校総合体育大会埼玉県大会　日程及び審判割（改訂版１）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4" eb="16">
      <t>サイタマ</t>
    </rPh>
    <rPh sb="16" eb="19">
      <t>ケンタイカイ</t>
    </rPh>
    <rPh sb="20" eb="22">
      <t>ニッテイ</t>
    </rPh>
    <rPh sb="22" eb="23">
      <t>オヨ</t>
    </rPh>
    <rPh sb="24" eb="26">
      <t>シンパン</t>
    </rPh>
    <rPh sb="26" eb="27">
      <t>ワ</t>
    </rPh>
    <rPh sb="28" eb="31">
      <t>カイテイバン</t>
    </rPh>
    <phoneticPr fontId="1"/>
  </si>
  <si>
    <t>寄居城北</t>
    <rPh sb="0" eb="1">
      <t>ヨ</t>
    </rPh>
    <rPh sb="1" eb="2">
      <t>イ</t>
    </rPh>
    <rPh sb="2" eb="4">
      <t>ジョウホク</t>
    </rPh>
    <phoneticPr fontId="1"/>
  </si>
  <si>
    <t>浦和実業　　　　　　彩湖Ｇ</t>
    <rPh sb="0" eb="2">
      <t>ウラワ</t>
    </rPh>
    <rPh sb="2" eb="4">
      <t>ジツギョウ</t>
    </rPh>
    <rPh sb="10" eb="11">
      <t>サイ</t>
    </rPh>
    <rPh sb="11" eb="12">
      <t>コ</t>
    </rPh>
    <phoneticPr fontId="1"/>
  </si>
  <si>
    <t>久喜</t>
  </si>
  <si>
    <t>本庄第一</t>
  </si>
  <si>
    <t/>
  </si>
  <si>
    <t>花咲徳栄</t>
  </si>
  <si>
    <t>南稜</t>
  </si>
  <si>
    <t>山村学園</t>
  </si>
  <si>
    <t>川口総合</t>
  </si>
  <si>
    <t>浦和西</t>
  </si>
  <si>
    <t>入間向陽</t>
  </si>
  <si>
    <t>埼玉平成</t>
  </si>
  <si>
    <t>大宮開成</t>
  </si>
  <si>
    <t>熊谷女子</t>
  </si>
  <si>
    <t>秋草学園</t>
  </si>
  <si>
    <t>松山女子</t>
  </si>
  <si>
    <t>所沢</t>
  </si>
  <si>
    <t>浦和実業</t>
  </si>
  <si>
    <t>宮代</t>
  </si>
  <si>
    <t>和光国際</t>
  </si>
  <si>
    <t>浦和一女</t>
  </si>
  <si>
    <t>市立浦和</t>
  </si>
  <si>
    <t>明の星</t>
  </si>
  <si>
    <t>淑徳与野</t>
  </si>
  <si>
    <t>大宮南</t>
  </si>
  <si>
    <t>越ヶ谷</t>
  </si>
  <si>
    <t>本庄</t>
  </si>
  <si>
    <t>杉戸農業</t>
  </si>
  <si>
    <t>埼玉栄</t>
  </si>
  <si>
    <t>昌平</t>
  </si>
  <si>
    <t>狭山ヶ丘</t>
  </si>
  <si>
    <t>自由の森</t>
  </si>
  <si>
    <t>川北寄</t>
  </si>
  <si>
    <t>武妻</t>
  </si>
  <si>
    <t>庄和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</si>
  <si>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</si>
  <si>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</si>
  <si>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</si>
  <si>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</si>
  <si>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</si>
  <si>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</si>
  <si>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</si>
  <si>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</si>
  <si>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</si>
  <si>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</si>
  <si>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</si>
  <si>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</si>
  <si>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</si>
  <si>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</si>
  <si>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○</t>
    <phoneticPr fontId="1"/>
  </si>
  <si>
    <t>●</t>
    <phoneticPr fontId="1"/>
  </si>
  <si>
    <t>Bグループ</t>
    <phoneticPr fontId="1"/>
  </si>
  <si>
    <t>Cグループ</t>
    <phoneticPr fontId="1"/>
  </si>
  <si>
    <t>○</t>
    <phoneticPr fontId="1"/>
  </si>
  <si>
    <t>●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</si>
  <si>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</si>
  <si>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</si>
  <si>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</si>
  <si>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</si>
  <si>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勝点</t>
    <phoneticPr fontId="1"/>
  </si>
  <si>
    <t>勝ち</t>
    <phoneticPr fontId="1"/>
  </si>
  <si>
    <t>勝ち</t>
    <phoneticPr fontId="1"/>
  </si>
  <si>
    <t>分け</t>
    <phoneticPr fontId="1"/>
  </si>
  <si>
    <t>分け</t>
    <phoneticPr fontId="1"/>
  </si>
  <si>
    <t>負け</t>
    <phoneticPr fontId="1"/>
  </si>
  <si>
    <t>負け</t>
    <phoneticPr fontId="1"/>
  </si>
  <si>
    <t>得点</t>
    <phoneticPr fontId="1"/>
  </si>
  <si>
    <t>得点</t>
    <phoneticPr fontId="1"/>
  </si>
  <si>
    <t>失点</t>
    <phoneticPr fontId="1"/>
  </si>
  <si>
    <t>失点</t>
    <phoneticPr fontId="1"/>
  </si>
  <si>
    <t>得失</t>
    <phoneticPr fontId="1"/>
  </si>
  <si>
    <t>得失</t>
    <phoneticPr fontId="1"/>
  </si>
  <si>
    <t>順位</t>
    <phoneticPr fontId="1"/>
  </si>
  <si>
    <t>順位</t>
    <phoneticPr fontId="1"/>
  </si>
  <si>
    <t>○</t>
    <phoneticPr fontId="1"/>
  </si>
  <si>
    <t>●</t>
    <phoneticPr fontId="1"/>
  </si>
  <si>
    <t>Fグループ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</si>
  <si>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</si>
  <si>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</si>
  <si>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</si>
  <si>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</si>
  <si>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</si>
  <si>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</si>
  <si>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</si>
  <si>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</si>
  <si>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</si>
  <si>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</si>
  <si>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Hグループ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</si>
  <si>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</si>
  <si>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</si>
  <si>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</si>
  <si>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</si>
  <si>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</si>
  <si>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川北寄…川越南＋北本＋寄居城北合同チーム</t>
    <rPh sb="0" eb="1">
      <t>カワ</t>
    </rPh>
    <rPh sb="1" eb="2">
      <t>キタ</t>
    </rPh>
    <rPh sb="2" eb="3">
      <t>ヨ</t>
    </rPh>
    <rPh sb="4" eb="6">
      <t>カワゴエ</t>
    </rPh>
    <rPh sb="6" eb="7">
      <t>ミナミ</t>
    </rPh>
    <rPh sb="8" eb="10">
      <t>キタモト</t>
    </rPh>
    <rPh sb="11" eb="13">
      <t>ヨリイ</t>
    </rPh>
    <rPh sb="13" eb="15">
      <t>ジョウホク</t>
    </rPh>
    <rPh sb="15" eb="17">
      <t>ゴウドウ</t>
    </rPh>
    <phoneticPr fontId="1"/>
  </si>
  <si>
    <t>○</t>
    <phoneticPr fontId="1"/>
  </si>
  <si>
    <t>現在</t>
    <rPh sb="0" eb="2">
      <t>ゲンザイ</t>
    </rPh>
    <phoneticPr fontId="1"/>
  </si>
  <si>
    <t>○</t>
  </si>
  <si>
    <t>○</t>
    <phoneticPr fontId="1"/>
  </si>
  <si>
    <t>●</t>
  </si>
  <si>
    <t>△</t>
    <phoneticPr fontId="1"/>
  </si>
  <si>
    <t>△</t>
    <phoneticPr fontId="1"/>
  </si>
  <si>
    <t>武妻…大宮武蔵野＋大妻嵐山</t>
    <rPh sb="0" eb="1">
      <t>ブ</t>
    </rPh>
    <rPh sb="1" eb="2">
      <t>ツマ</t>
    </rPh>
    <rPh sb="3" eb="5">
      <t>オオミヤ</t>
    </rPh>
    <rPh sb="5" eb="8">
      <t>ムサシノ</t>
    </rPh>
    <rPh sb="9" eb="11">
      <t>オオツマ</t>
    </rPh>
    <rPh sb="11" eb="13">
      <t>ランザン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</si>
</sst>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0" fontId="5" fillId="0" borderId="0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3" borderId="73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81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8" fillId="0" borderId="8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/>
    </xf>
    <xf numFmtId="0" fontId="8" fillId="0" borderId="8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3" borderId="91" xfId="0" applyFont="1" applyFill="1" applyBorder="1" applyAlignment="1">
      <alignment horizontal="center" vertical="center"/>
    </xf>
    <xf numFmtId="0" fontId="2" fillId="3" borderId="9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3" borderId="6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88" xfId="0" applyFont="1" applyFill="1" applyBorder="1" applyAlignment="1">
      <alignment vertical="center" shrinkToFit="1"/>
    </xf>
    <xf numFmtId="0" fontId="8" fillId="0" borderId="43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2" xfId="0" applyFont="1" applyFill="1" applyBorder="1" applyAlignment="1">
      <alignment horizontal="center" vertical="center" shrinkToFit="1"/>
    </xf>
    <xf numFmtId="14" fontId="0" fillId="0" borderId="0" xfId="0" applyNumberFormat="1" applyAlignment="1">
      <alignment vertical="center"/>
    </xf>
    <xf numFmtId="0" fontId="5" fillId="0" borderId="7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 shrinkToFit="1"/>
    </xf>
    <xf numFmtId="0" fontId="2" fillId="0" borderId="91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8" fillId="0" borderId="86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56" fontId="5" fillId="0" borderId="44" xfId="0" quotePrefix="1" applyNumberFormat="1" applyFont="1" applyBorder="1" applyAlignment="1">
      <alignment horizontal="center" vertical="center" wrapText="1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6" fontId="5" fillId="0" borderId="44" xfId="0" applyNumberFormat="1" applyFont="1" applyBorder="1" applyAlignment="1">
      <alignment horizontal="center" vertical="center" wrapText="1"/>
    </xf>
    <xf numFmtId="56" fontId="5" fillId="0" borderId="45" xfId="0" applyNumberFormat="1" applyFont="1" applyBorder="1" applyAlignment="1">
      <alignment horizontal="center" vertical="center" wrapText="1"/>
    </xf>
    <xf numFmtId="56" fontId="5" fillId="0" borderId="4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0" borderId="44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5" fillId="0" borderId="69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62</xdr:row>
          <xdr:rowOff>0</xdr:rowOff>
        </xdr:from>
        <xdr:to>
          <xdr:col>21</xdr:col>
          <xdr:colOff>304800</xdr:colOff>
          <xdr:row>74</xdr:row>
          <xdr:rowOff>38100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63</xdr:row>
          <xdr:rowOff>0</xdr:rowOff>
        </xdr:from>
        <xdr:to>
          <xdr:col>8</xdr:col>
          <xdr:colOff>781050</xdr:colOff>
          <xdr:row>72</xdr:row>
          <xdr:rowOff>200025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61</xdr:row>
          <xdr:rowOff>9525</xdr:rowOff>
        </xdr:from>
        <xdr:to>
          <xdr:col>8</xdr:col>
          <xdr:colOff>400050</xdr:colOff>
          <xdr:row>70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3.xls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0"/>
  <sheetViews>
    <sheetView tabSelected="1" zoomScaleNormal="100" workbookViewId="0">
      <selection activeCell="T6" sqref="T6"/>
    </sheetView>
  </sheetViews>
  <sheetFormatPr defaultRowHeight="13.5"/>
  <cols>
    <col min="1" max="1" width="9.25" customWidth="1"/>
    <col min="2" max="13" width="4.375" customWidth="1"/>
    <col min="14" max="22" width="6.375" customWidth="1"/>
  </cols>
  <sheetData>
    <row r="1" spans="1:29" ht="17.25">
      <c r="A1" s="178" t="s">
        <v>226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</row>
    <row r="3" spans="1:29" ht="14.25">
      <c r="A3" s="103" t="s">
        <v>262</v>
      </c>
    </row>
    <row r="4" spans="1:29" ht="14.25">
      <c r="A4" s="103" t="s">
        <v>263</v>
      </c>
    </row>
    <row r="5" spans="1:29" ht="14.25">
      <c r="A5" s="103" t="s">
        <v>264</v>
      </c>
      <c r="T5" s="179">
        <v>42119</v>
      </c>
      <c r="U5" s="179"/>
      <c r="V5" s="157" t="s">
        <v>322</v>
      </c>
    </row>
    <row r="6" spans="1:29" ht="18" thickBot="1">
      <c r="A6" s="104" t="s">
        <v>265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105" t="s">
        <v>266</v>
      </c>
      <c r="B7" s="180" t="str">
        <f>A8</f>
        <v>久喜</v>
      </c>
      <c r="C7" s="180"/>
      <c r="D7" s="180"/>
      <c r="E7" s="181" t="str">
        <f>A9</f>
        <v>埼玉平成</v>
      </c>
      <c r="F7" s="180"/>
      <c r="G7" s="182"/>
      <c r="H7" s="181" t="str">
        <f>A10</f>
        <v>和光国際</v>
      </c>
      <c r="I7" s="180"/>
      <c r="J7" s="182"/>
      <c r="K7" s="173" t="str">
        <f>A11</f>
        <v>杉戸農業</v>
      </c>
      <c r="L7" s="174"/>
      <c r="M7" s="175"/>
      <c r="N7" s="106" t="s">
        <v>267</v>
      </c>
      <c r="O7" s="107" t="s">
        <v>268</v>
      </c>
      <c r="P7" s="108" t="s">
        <v>269</v>
      </c>
      <c r="Q7" s="109" t="s">
        <v>270</v>
      </c>
      <c r="R7" s="21" t="s">
        <v>271</v>
      </c>
      <c r="S7" s="21" t="s">
        <v>272</v>
      </c>
      <c r="T7" s="21" t="s">
        <v>273</v>
      </c>
      <c r="U7" s="34" t="s">
        <v>274</v>
      </c>
      <c r="V7" s="110" t="s">
        <v>275</v>
      </c>
      <c r="Z7" s="3"/>
      <c r="AA7" s="3"/>
      <c r="AB7" s="3"/>
      <c r="AC7" s="3"/>
    </row>
    <row r="8" spans="1:29" ht="17.25">
      <c r="A8" s="160" t="s">
        <v>229</v>
      </c>
      <c r="B8" s="183"/>
      <c r="C8" s="183"/>
      <c r="D8" s="183"/>
      <c r="E8" s="111">
        <v>5</v>
      </c>
      <c r="F8" s="112" t="s">
        <v>316</v>
      </c>
      <c r="G8" s="113">
        <v>1</v>
      </c>
      <c r="H8" s="111">
        <v>5</v>
      </c>
      <c r="I8" s="112" t="s">
        <v>324</v>
      </c>
      <c r="J8" s="113">
        <v>0</v>
      </c>
      <c r="K8" s="151"/>
      <c r="L8" s="152"/>
      <c r="M8" s="153"/>
      <c r="N8" s="99">
        <v>2</v>
      </c>
      <c r="O8" s="114">
        <f>IF(N8="","",P8*3+Q8*1)</f>
        <v>6</v>
      </c>
      <c r="P8" s="100">
        <f>COUNTIF(B8:M8,"○")</f>
        <v>2</v>
      </c>
      <c r="Q8" s="100">
        <f>COUNTIF(B8:M8,"△")</f>
        <v>0</v>
      </c>
      <c r="R8" s="100">
        <f>COUNTIF(B8:M8,"●")</f>
        <v>0</v>
      </c>
      <c r="S8" s="100">
        <f>SUM(E8,H8,K8)</f>
        <v>10</v>
      </c>
      <c r="T8" s="100">
        <f>SUM(G8,J8,M8)</f>
        <v>1</v>
      </c>
      <c r="U8" s="101">
        <f>IF(N8="","",S8-T8)</f>
        <v>9</v>
      </c>
      <c r="V8" s="115">
        <v>1</v>
      </c>
      <c r="Z8" s="3"/>
      <c r="AA8" s="3"/>
      <c r="AB8" s="3"/>
      <c r="AC8" s="3"/>
    </row>
    <row r="9" spans="1:29" ht="17.25">
      <c r="A9" s="160" t="s">
        <v>238</v>
      </c>
      <c r="B9" s="117">
        <v>1</v>
      </c>
      <c r="C9" s="133" t="s">
        <v>315</v>
      </c>
      <c r="D9" s="117">
        <v>5</v>
      </c>
      <c r="E9" s="167"/>
      <c r="F9" s="168"/>
      <c r="G9" s="169"/>
      <c r="H9" s="118"/>
      <c r="I9" s="117"/>
      <c r="J9" s="119"/>
      <c r="K9" s="155">
        <v>6</v>
      </c>
      <c r="L9" s="154" t="s">
        <v>316</v>
      </c>
      <c r="M9" s="156">
        <v>0</v>
      </c>
      <c r="N9" s="99">
        <v>2</v>
      </c>
      <c r="O9" s="114">
        <f>IF(N9="","",P9*3+Q9*1)</f>
        <v>3</v>
      </c>
      <c r="P9" s="100">
        <f>COUNTIF(B9:M9,"○")</f>
        <v>1</v>
      </c>
      <c r="Q9" s="100">
        <f>COUNTIF(B9:M9,"△")</f>
        <v>0</v>
      </c>
      <c r="R9" s="100">
        <f>COUNTIF(B9:M9,"●")</f>
        <v>1</v>
      </c>
      <c r="S9" s="100">
        <f>SUM(B9,H9,K9)</f>
        <v>7</v>
      </c>
      <c r="T9" s="100">
        <f>SUM(D9,J9,M9)</f>
        <v>5</v>
      </c>
      <c r="U9" s="101">
        <f>IF(N9="","",S9-T9)</f>
        <v>2</v>
      </c>
      <c r="V9" s="115">
        <v>2</v>
      </c>
      <c r="Z9" s="3"/>
      <c r="AA9" s="3"/>
      <c r="AB9" s="3"/>
      <c r="AC9" s="3"/>
    </row>
    <row r="10" spans="1:29" ht="17.25">
      <c r="A10" s="162" t="s">
        <v>246</v>
      </c>
      <c r="B10" s="128">
        <v>0</v>
      </c>
      <c r="C10" s="117" t="s">
        <v>277</v>
      </c>
      <c r="D10" s="128">
        <v>5</v>
      </c>
      <c r="E10" s="145"/>
      <c r="F10" s="133"/>
      <c r="G10" s="134"/>
      <c r="H10" s="167"/>
      <c r="I10" s="168"/>
      <c r="J10" s="169"/>
      <c r="K10" s="155">
        <v>2</v>
      </c>
      <c r="L10" s="154" t="s">
        <v>321</v>
      </c>
      <c r="M10" s="156">
        <v>1</v>
      </c>
      <c r="N10" s="148">
        <v>2</v>
      </c>
      <c r="O10" s="114">
        <f>IF(N10="","",P10*3+Q10*1)</f>
        <v>3</v>
      </c>
      <c r="P10" s="100">
        <f>COUNTIF(B10:M10,"○")</f>
        <v>1</v>
      </c>
      <c r="Q10" s="100">
        <f>COUNTIF(B10:M10,"△")</f>
        <v>0</v>
      </c>
      <c r="R10" s="100">
        <f>COUNTIF(B10:M10,"●")</f>
        <v>1</v>
      </c>
      <c r="S10" s="100">
        <f>SUM(B10,E10,K10)</f>
        <v>2</v>
      </c>
      <c r="T10" s="100">
        <f>SUM(D10,G10,M10)</f>
        <v>6</v>
      </c>
      <c r="U10" s="101">
        <f>IF(N10="","",S10-T10)</f>
        <v>-4</v>
      </c>
      <c r="V10" s="141">
        <v>3</v>
      </c>
    </row>
    <row r="11" spans="1:29" ht="20.25" customHeight="1" thickBot="1">
      <c r="A11" s="163" t="s">
        <v>254</v>
      </c>
      <c r="B11" s="121"/>
      <c r="C11" s="121"/>
      <c r="D11" s="124"/>
      <c r="E11" s="123">
        <v>0</v>
      </c>
      <c r="F11" s="123" t="s">
        <v>317</v>
      </c>
      <c r="G11" s="123">
        <v>6</v>
      </c>
      <c r="H11" s="146">
        <v>1</v>
      </c>
      <c r="I11" s="123" t="s">
        <v>317</v>
      </c>
      <c r="J11" s="147">
        <v>2</v>
      </c>
      <c r="K11" s="184"/>
      <c r="L11" s="185"/>
      <c r="M11" s="186"/>
      <c r="N11" s="149">
        <v>2</v>
      </c>
      <c r="O11" s="150">
        <f>IF(N11="","",P11*3+Q11*1)</f>
        <v>0</v>
      </c>
      <c r="P11" s="102">
        <f>COUNTIF(B11:M11,"○")</f>
        <v>0</v>
      </c>
      <c r="Q11" s="102">
        <f>COUNTIF(B11:M11,"△")</f>
        <v>0</v>
      </c>
      <c r="R11" s="102">
        <f>COUNTIF(B11:M11,"●")</f>
        <v>2</v>
      </c>
      <c r="S11" s="102">
        <f>SUM(B11,E11,K11)</f>
        <v>0</v>
      </c>
      <c r="T11" s="102">
        <f>SUM(D11,G11,M11)</f>
        <v>6</v>
      </c>
      <c r="U11" s="137">
        <f>IF(N11="","",S11-T11)</f>
        <v>-6</v>
      </c>
      <c r="V11" s="127">
        <v>4</v>
      </c>
    </row>
    <row r="12" spans="1:29" ht="17.25">
      <c r="B12" s="117"/>
      <c r="C12" s="117"/>
      <c r="D12" s="117"/>
      <c r="E12" s="117"/>
      <c r="F12" s="117"/>
      <c r="G12" s="117"/>
      <c r="H12" s="117"/>
      <c r="I12" s="117"/>
      <c r="J12" s="117"/>
      <c r="K12" s="144"/>
      <c r="L12" s="144"/>
      <c r="M12" s="144"/>
    </row>
    <row r="13" spans="1:29" ht="18" thickBot="1">
      <c r="A13" s="104" t="s">
        <v>278</v>
      </c>
    </row>
    <row r="14" spans="1:29" ht="14.25" thickBot="1">
      <c r="A14" s="105" t="s">
        <v>266</v>
      </c>
      <c r="B14" s="176" t="str">
        <f>A15</f>
        <v>本庄第一</v>
      </c>
      <c r="C14" s="174"/>
      <c r="D14" s="177"/>
      <c r="E14" s="173" t="str">
        <f>A16</f>
        <v>大宮開成</v>
      </c>
      <c r="F14" s="174"/>
      <c r="G14" s="177"/>
      <c r="H14" s="173" t="str">
        <f>A17</f>
        <v>浦和一女</v>
      </c>
      <c r="I14" s="174"/>
      <c r="J14" s="177"/>
      <c r="K14" s="173" t="str">
        <f>A18</f>
        <v>埼玉栄</v>
      </c>
      <c r="L14" s="174"/>
      <c r="M14" s="175"/>
      <c r="N14" s="106" t="s">
        <v>267</v>
      </c>
      <c r="O14" s="107" t="s">
        <v>268</v>
      </c>
      <c r="P14" s="108" t="s">
        <v>269</v>
      </c>
      <c r="Q14" s="109" t="s">
        <v>270</v>
      </c>
      <c r="R14" s="21" t="s">
        <v>271</v>
      </c>
      <c r="S14" s="21" t="s">
        <v>272</v>
      </c>
      <c r="T14" s="21" t="s">
        <v>273</v>
      </c>
      <c r="U14" s="34" t="s">
        <v>274</v>
      </c>
      <c r="V14" s="110" t="s">
        <v>275</v>
      </c>
    </row>
    <row r="15" spans="1:29" ht="17.25">
      <c r="A15" s="158" t="s">
        <v>1</v>
      </c>
      <c r="B15" s="164"/>
      <c r="C15" s="165"/>
      <c r="D15" s="166"/>
      <c r="E15" s="112">
        <v>24</v>
      </c>
      <c r="F15" s="112" t="s">
        <v>276</v>
      </c>
      <c r="G15" s="112">
        <v>0</v>
      </c>
      <c r="H15" s="111">
        <v>4</v>
      </c>
      <c r="I15" s="112" t="s">
        <v>324</v>
      </c>
      <c r="J15" s="113">
        <v>0</v>
      </c>
      <c r="K15" s="112">
        <v>7</v>
      </c>
      <c r="L15" s="112" t="s">
        <v>276</v>
      </c>
      <c r="M15" s="129">
        <v>0</v>
      </c>
      <c r="N15" s="96">
        <v>3</v>
      </c>
      <c r="O15" s="130">
        <f>IF(N15="","",P15*3+Q15*1)</f>
        <v>9</v>
      </c>
      <c r="P15" s="90">
        <f>COUNTIF(B15:M15,"○")</f>
        <v>3</v>
      </c>
      <c r="Q15" s="90">
        <f>COUNTIF(B15:M15,"△")</f>
        <v>0</v>
      </c>
      <c r="R15" s="90">
        <f>COUNTIF(B15:M15,"●")</f>
        <v>0</v>
      </c>
      <c r="S15" s="90">
        <f>SUM(E15,H15,K15)</f>
        <v>35</v>
      </c>
      <c r="T15" s="90">
        <f>SUM(G15,J15,M15)</f>
        <v>0</v>
      </c>
      <c r="U15" s="97">
        <f>IF(N15="","",S15-T15)</f>
        <v>35</v>
      </c>
      <c r="V15" s="115">
        <v>1</v>
      </c>
    </row>
    <row r="16" spans="1:29" ht="17.25">
      <c r="A16" s="158" t="s">
        <v>3</v>
      </c>
      <c r="B16" s="116">
        <v>0</v>
      </c>
      <c r="C16" s="133" t="s">
        <v>277</v>
      </c>
      <c r="D16" s="119">
        <v>24</v>
      </c>
      <c r="E16" s="167"/>
      <c r="F16" s="168"/>
      <c r="G16" s="169"/>
      <c r="H16" s="118">
        <v>0</v>
      </c>
      <c r="I16" s="117" t="s">
        <v>277</v>
      </c>
      <c r="J16" s="119">
        <v>12</v>
      </c>
      <c r="K16" s="117">
        <v>0</v>
      </c>
      <c r="L16" s="117" t="s">
        <v>277</v>
      </c>
      <c r="M16" s="131">
        <v>10</v>
      </c>
      <c r="N16" s="96">
        <v>3</v>
      </c>
      <c r="O16" s="114">
        <f>IF(N16="","",P16*3+Q16*1)</f>
        <v>0</v>
      </c>
      <c r="P16" s="95">
        <f>COUNTIF(B16:M16,"○")</f>
        <v>0</v>
      </c>
      <c r="Q16" s="95">
        <f>COUNTIF(B16:M16,"△")</f>
        <v>0</v>
      </c>
      <c r="R16" s="95">
        <f>COUNTIF(B16:M16,"●")</f>
        <v>3</v>
      </c>
      <c r="S16" s="90">
        <f>SUM(B16,H16,K16)</f>
        <v>0</v>
      </c>
      <c r="T16" s="90">
        <f>SUM(D16,J16,M16)</f>
        <v>46</v>
      </c>
      <c r="U16" s="97">
        <f>IF(N16="","",S16-T16)</f>
        <v>-46</v>
      </c>
      <c r="V16" s="115">
        <v>4</v>
      </c>
    </row>
    <row r="17" spans="1:22" ht="17.25">
      <c r="A17" s="158" t="s">
        <v>41</v>
      </c>
      <c r="B17" s="132">
        <v>0</v>
      </c>
      <c r="C17" s="117" t="s">
        <v>277</v>
      </c>
      <c r="D17" s="134">
        <v>4</v>
      </c>
      <c r="E17" s="133">
        <v>12</v>
      </c>
      <c r="F17" s="133" t="s">
        <v>276</v>
      </c>
      <c r="G17" s="133">
        <v>0</v>
      </c>
      <c r="H17" s="167"/>
      <c r="I17" s="168"/>
      <c r="J17" s="169"/>
      <c r="K17" s="133"/>
      <c r="L17" s="133"/>
      <c r="M17" s="135"/>
      <c r="N17" s="96">
        <v>2</v>
      </c>
      <c r="O17" s="114">
        <f>IF(N17="","",P17*3+Q17*1)</f>
        <v>3</v>
      </c>
      <c r="P17" s="95">
        <f>COUNTIF(B17:M17,"○")</f>
        <v>1</v>
      </c>
      <c r="Q17" s="95">
        <f>COUNTIF(B17:M17,"△")</f>
        <v>0</v>
      </c>
      <c r="R17" s="95">
        <f>COUNTIF(B17:M17,"●")</f>
        <v>1</v>
      </c>
      <c r="S17" s="90">
        <f>SUM(B17,E17,K17)</f>
        <v>12</v>
      </c>
      <c r="T17" s="90">
        <f>SUM(D17,G17,M17)</f>
        <v>4</v>
      </c>
      <c r="U17" s="97">
        <f>IF(N17="","",S17-T17)</f>
        <v>8</v>
      </c>
      <c r="V17" s="115">
        <f>IF(O17="","",RANK(O17,$O$15:$O$18,0))</f>
        <v>2</v>
      </c>
    </row>
    <row r="18" spans="1:22" ht="18" thickBot="1">
      <c r="A18" s="159" t="s">
        <v>2</v>
      </c>
      <c r="B18" s="120">
        <v>0</v>
      </c>
      <c r="C18" s="121" t="s">
        <v>277</v>
      </c>
      <c r="D18" s="124">
        <v>7</v>
      </c>
      <c r="E18" s="121">
        <v>10</v>
      </c>
      <c r="F18" s="121" t="s">
        <v>323</v>
      </c>
      <c r="G18" s="121">
        <v>0</v>
      </c>
      <c r="H18" s="122"/>
      <c r="I18" s="121"/>
      <c r="J18" s="124"/>
      <c r="K18" s="170"/>
      <c r="L18" s="171"/>
      <c r="M18" s="172"/>
      <c r="N18" s="136">
        <v>2</v>
      </c>
      <c r="O18" s="126">
        <f>IF(N18="","",P18*3+Q18*1)</f>
        <v>3</v>
      </c>
      <c r="P18" s="88">
        <f>COUNTIF(B18:M18,"○")</f>
        <v>1</v>
      </c>
      <c r="Q18" s="88">
        <f>COUNTIF(B18:M18,"△")</f>
        <v>0</v>
      </c>
      <c r="R18" s="88">
        <f>COUNTIF(B18:M18,"●")</f>
        <v>1</v>
      </c>
      <c r="S18" s="98">
        <f>SUM(B18,E18,H18)</f>
        <v>10</v>
      </c>
      <c r="T18" s="98">
        <f>SUM(D18,G18,J18)</f>
        <v>7</v>
      </c>
      <c r="U18" s="137">
        <f>IF(N18="","",S18-T18)</f>
        <v>3</v>
      </c>
      <c r="V18" s="127">
        <v>3</v>
      </c>
    </row>
    <row r="20" spans="1:22" ht="20.25" customHeight="1" thickBot="1">
      <c r="A20" s="104" t="s">
        <v>279</v>
      </c>
      <c r="B20" s="7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105" t="s">
        <v>266</v>
      </c>
      <c r="B21" s="176" t="str">
        <f>A22</f>
        <v>花咲徳栄</v>
      </c>
      <c r="C21" s="174"/>
      <c r="D21" s="177"/>
      <c r="E21" s="173" t="str">
        <f>A23</f>
        <v>熊谷女子</v>
      </c>
      <c r="F21" s="174"/>
      <c r="G21" s="177"/>
      <c r="H21" s="173" t="str">
        <f>A24</f>
        <v>市立浦和</v>
      </c>
      <c r="I21" s="174"/>
      <c r="J21" s="177"/>
      <c r="K21" s="173" t="str">
        <f>A25</f>
        <v>昌平</v>
      </c>
      <c r="L21" s="174"/>
      <c r="M21" s="175"/>
      <c r="N21" s="106" t="s">
        <v>267</v>
      </c>
      <c r="O21" s="107" t="s">
        <v>268</v>
      </c>
      <c r="P21" s="108" t="s">
        <v>269</v>
      </c>
      <c r="Q21" s="109" t="s">
        <v>270</v>
      </c>
      <c r="R21" s="21" t="s">
        <v>271</v>
      </c>
      <c r="S21" s="21" t="s">
        <v>272</v>
      </c>
      <c r="T21" s="21" t="s">
        <v>273</v>
      </c>
      <c r="U21" s="34" t="s">
        <v>274</v>
      </c>
      <c r="V21" s="110" t="s">
        <v>275</v>
      </c>
    </row>
    <row r="22" spans="1:22" ht="24.75" customHeight="1">
      <c r="A22" s="160" t="s">
        <v>232</v>
      </c>
      <c r="B22" s="164"/>
      <c r="C22" s="165"/>
      <c r="D22" s="166"/>
      <c r="E22" s="112"/>
      <c r="F22" s="112"/>
      <c r="G22" s="112"/>
      <c r="H22" s="111">
        <v>12</v>
      </c>
      <c r="I22" s="112" t="s">
        <v>280</v>
      </c>
      <c r="J22" s="113">
        <v>0</v>
      </c>
      <c r="K22" s="112">
        <v>2</v>
      </c>
      <c r="L22" s="112" t="s">
        <v>280</v>
      </c>
      <c r="M22" s="129">
        <v>0</v>
      </c>
      <c r="N22" s="96">
        <v>2</v>
      </c>
      <c r="O22" s="130">
        <f>IF(N22="","",P22*3+Q22*1)</f>
        <v>6</v>
      </c>
      <c r="P22" s="90">
        <f>COUNTIF(B22:M22,"○")</f>
        <v>2</v>
      </c>
      <c r="Q22" s="138">
        <f>COUNTIF(B22:M22,"△")</f>
        <v>0</v>
      </c>
      <c r="R22" s="90">
        <f>COUNTIF(B22:M22,"●")</f>
        <v>0</v>
      </c>
      <c r="S22" s="90">
        <f>SUM(E22,H22,K22)</f>
        <v>14</v>
      </c>
      <c r="T22" s="90">
        <f>SUM(G22,J22,M22)</f>
        <v>0</v>
      </c>
      <c r="U22" s="97">
        <f>IF(N22="","",S22-T22)</f>
        <v>14</v>
      </c>
      <c r="V22" s="115">
        <f>IF(O22="","",RANK(O22,$O$22:$O$25,0))</f>
        <v>1</v>
      </c>
    </row>
    <row r="23" spans="1:22" ht="24.75" customHeight="1">
      <c r="A23" s="160" t="s">
        <v>240</v>
      </c>
      <c r="B23" s="116"/>
      <c r="C23" s="117"/>
      <c r="D23" s="119"/>
      <c r="E23" s="167"/>
      <c r="F23" s="168"/>
      <c r="G23" s="169"/>
      <c r="H23" s="118">
        <v>1</v>
      </c>
      <c r="I23" s="117" t="s">
        <v>325</v>
      </c>
      <c r="J23" s="119">
        <v>3</v>
      </c>
      <c r="K23" s="117">
        <v>1</v>
      </c>
      <c r="L23" s="117" t="s">
        <v>280</v>
      </c>
      <c r="M23" s="131">
        <v>0</v>
      </c>
      <c r="N23" s="96">
        <v>2</v>
      </c>
      <c r="O23" s="130">
        <f>IF(N23="","",P23*3+Q23*1)</f>
        <v>3</v>
      </c>
      <c r="P23" s="90">
        <f>COUNTIF(B23:M23,"○")</f>
        <v>1</v>
      </c>
      <c r="Q23" s="138">
        <f>COUNTIF(B23:M23,"△")</f>
        <v>0</v>
      </c>
      <c r="R23" s="90">
        <f>COUNTIF(B23:M23,"●")</f>
        <v>1</v>
      </c>
      <c r="S23" s="90">
        <f>SUM(B23,H23,K23)</f>
        <v>2</v>
      </c>
      <c r="T23" s="90">
        <f>SUM(D23,J23,M23)</f>
        <v>3</v>
      </c>
      <c r="U23" s="91">
        <f>IF(N23="","",S23-T23)</f>
        <v>-1</v>
      </c>
      <c r="V23" s="115">
        <f>IF(O23="","",RANK(O23,$O$22:$O$25,0))</f>
        <v>2</v>
      </c>
    </row>
    <row r="24" spans="1:22" ht="24.75" customHeight="1">
      <c r="A24" s="160" t="s">
        <v>248</v>
      </c>
      <c r="B24" s="132">
        <v>0</v>
      </c>
      <c r="C24" s="133" t="s">
        <v>281</v>
      </c>
      <c r="D24" s="134">
        <v>12</v>
      </c>
      <c r="E24" s="133">
        <v>3</v>
      </c>
      <c r="F24" s="133" t="s">
        <v>324</v>
      </c>
      <c r="G24" s="133">
        <v>1</v>
      </c>
      <c r="H24" s="167"/>
      <c r="I24" s="168"/>
      <c r="J24" s="169"/>
      <c r="K24" s="133"/>
      <c r="L24" s="133"/>
      <c r="M24" s="135"/>
      <c r="N24" s="96">
        <v>2</v>
      </c>
      <c r="O24" s="114">
        <f>IF(N24="","",P24*3+Q24*1)</f>
        <v>3</v>
      </c>
      <c r="P24" s="139">
        <f>COUNTIF(B24:M24,"○")</f>
        <v>1</v>
      </c>
      <c r="Q24" s="95">
        <f>COUNTIF(B24:M24,"△")</f>
        <v>0</v>
      </c>
      <c r="R24" s="95">
        <f>COUNTIF(B24:M24,"●")</f>
        <v>1</v>
      </c>
      <c r="S24" s="95">
        <f>SUM(B24,E24,K24)</f>
        <v>3</v>
      </c>
      <c r="T24" s="95">
        <f>SUM(D24,G24,M24)</f>
        <v>13</v>
      </c>
      <c r="U24" s="91">
        <f>IF(N24="","",S24-T24)</f>
        <v>-10</v>
      </c>
      <c r="V24" s="115">
        <v>3</v>
      </c>
    </row>
    <row r="25" spans="1:22" ht="24.75" customHeight="1" thickBot="1">
      <c r="A25" s="161" t="s">
        <v>256</v>
      </c>
      <c r="B25" s="120">
        <v>0</v>
      </c>
      <c r="C25" s="121" t="s">
        <v>281</v>
      </c>
      <c r="D25" s="124">
        <v>2</v>
      </c>
      <c r="E25" s="121">
        <v>0</v>
      </c>
      <c r="F25" s="121" t="s">
        <v>317</v>
      </c>
      <c r="G25" s="121">
        <v>1</v>
      </c>
      <c r="H25" s="122"/>
      <c r="I25" s="121"/>
      <c r="J25" s="124"/>
      <c r="K25" s="170"/>
      <c r="L25" s="171"/>
      <c r="M25" s="172"/>
      <c r="N25" s="136">
        <v>2</v>
      </c>
      <c r="O25" s="126">
        <f>IF(N25="","",P25*3+Q25*1)</f>
        <v>0</v>
      </c>
      <c r="P25" s="88">
        <f>COUNTIF(B25:M25,"○")</f>
        <v>0</v>
      </c>
      <c r="Q25" s="88">
        <f>COUNTIF(B25:M25,"△")</f>
        <v>0</v>
      </c>
      <c r="R25" s="88">
        <f>COUNTIF(B25:M25,"●")</f>
        <v>2</v>
      </c>
      <c r="S25" s="88">
        <f>SUM(B25,E25,H25)</f>
        <v>0</v>
      </c>
      <c r="T25" s="88">
        <f>SUM(D25,G25,J25)</f>
        <v>3</v>
      </c>
      <c r="U25" s="89">
        <f>IF(N25="","",S25-T25)</f>
        <v>-3</v>
      </c>
      <c r="V25" s="140">
        <f>IF(O25="","",RANK(O25,$O$22:$O$25,0))</f>
        <v>4</v>
      </c>
    </row>
    <row r="26" spans="1:22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104" t="s">
        <v>282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105" t="s">
        <v>266</v>
      </c>
      <c r="B28" s="176" t="str">
        <f>A29</f>
        <v>南稜</v>
      </c>
      <c r="C28" s="174"/>
      <c r="D28" s="177"/>
      <c r="E28" s="173" t="str">
        <f>A30</f>
        <v>秋草学園</v>
      </c>
      <c r="F28" s="174"/>
      <c r="G28" s="177"/>
      <c r="H28" s="173" t="str">
        <f>A31</f>
        <v>明の星</v>
      </c>
      <c r="I28" s="174"/>
      <c r="J28" s="177"/>
      <c r="K28" s="173" t="str">
        <f>A32</f>
        <v>狭山ヶ丘</v>
      </c>
      <c r="L28" s="174"/>
      <c r="M28" s="175"/>
      <c r="N28" s="106" t="s">
        <v>267</v>
      </c>
      <c r="O28" s="107" t="s">
        <v>268</v>
      </c>
      <c r="P28" s="108" t="s">
        <v>269</v>
      </c>
      <c r="Q28" s="109" t="s">
        <v>270</v>
      </c>
      <c r="R28" s="21" t="s">
        <v>271</v>
      </c>
      <c r="S28" s="21" t="s">
        <v>272</v>
      </c>
      <c r="T28" s="21" t="s">
        <v>273</v>
      </c>
      <c r="U28" s="94" t="s">
        <v>274</v>
      </c>
      <c r="V28" s="110" t="s">
        <v>275</v>
      </c>
    </row>
    <row r="29" spans="1:22" ht="20.25" customHeight="1">
      <c r="A29" s="160" t="s">
        <v>233</v>
      </c>
      <c r="B29" s="164"/>
      <c r="C29" s="165"/>
      <c r="D29" s="166"/>
      <c r="E29" s="112">
        <v>4</v>
      </c>
      <c r="F29" s="112" t="s">
        <v>316</v>
      </c>
      <c r="G29" s="112">
        <v>0</v>
      </c>
      <c r="H29" s="111">
        <v>12</v>
      </c>
      <c r="I29" s="112" t="s">
        <v>276</v>
      </c>
      <c r="J29" s="113">
        <v>0</v>
      </c>
      <c r="K29" s="112"/>
      <c r="L29" s="112"/>
      <c r="M29" s="129"/>
      <c r="N29" s="96">
        <v>2</v>
      </c>
      <c r="O29" s="114">
        <f>IF(N29="","",P29*3+Q29*1)</f>
        <v>6</v>
      </c>
      <c r="P29" s="95">
        <f>COUNTIF(B29:M29,"○")</f>
        <v>2</v>
      </c>
      <c r="Q29" s="95">
        <f>COUNTIF(B29:M29,"△")</f>
        <v>0</v>
      </c>
      <c r="R29" s="95">
        <f>COUNTIF(B29:M29,"●")</f>
        <v>0</v>
      </c>
      <c r="S29" s="95">
        <f>SUM(E29,H29,K29)</f>
        <v>16</v>
      </c>
      <c r="T29" s="95">
        <f>SUM(G29,J29,M29)</f>
        <v>0</v>
      </c>
      <c r="U29" s="92">
        <f>IF(N29="","",S29-T29)</f>
        <v>16</v>
      </c>
      <c r="V29" s="141">
        <v>1</v>
      </c>
    </row>
    <row r="30" spans="1:22" ht="20.25" customHeight="1">
      <c r="A30" s="160" t="s">
        <v>241</v>
      </c>
      <c r="B30" s="116">
        <v>0</v>
      </c>
      <c r="C30" s="117" t="s">
        <v>317</v>
      </c>
      <c r="D30" s="119">
        <v>4</v>
      </c>
      <c r="E30" s="167"/>
      <c r="F30" s="168"/>
      <c r="G30" s="169"/>
      <c r="H30" s="118"/>
      <c r="I30" s="117"/>
      <c r="J30" s="119"/>
      <c r="K30" s="117">
        <v>1</v>
      </c>
      <c r="L30" s="117" t="s">
        <v>326</v>
      </c>
      <c r="M30" s="131">
        <v>1</v>
      </c>
      <c r="N30" s="96">
        <v>2</v>
      </c>
      <c r="O30" s="114">
        <f>IF(N30="","",P30*3+Q30*1)</f>
        <v>1</v>
      </c>
      <c r="P30" s="95">
        <f>COUNTIF(B30:M30,"○")</f>
        <v>0</v>
      </c>
      <c r="Q30" s="95">
        <f>COUNTIF(B30:M30,"△")</f>
        <v>1</v>
      </c>
      <c r="R30" s="95">
        <f>COUNTIF(B30:M30,"●")</f>
        <v>1</v>
      </c>
      <c r="S30" s="95">
        <f>SUM(B30,H30,K30)</f>
        <v>1</v>
      </c>
      <c r="T30" s="95">
        <f>SUM(D30,J30,M30)</f>
        <v>5</v>
      </c>
      <c r="U30" s="92">
        <f>IF(N30="","",S30-T30)</f>
        <v>-4</v>
      </c>
      <c r="V30" s="141">
        <f>IF(O30="","",RANK(O30,$O$29:$O$32,0))</f>
        <v>3</v>
      </c>
    </row>
    <row r="31" spans="1:22" ht="20.25" customHeight="1">
      <c r="A31" s="160" t="s">
        <v>249</v>
      </c>
      <c r="B31" s="132">
        <v>0</v>
      </c>
      <c r="C31" s="133" t="s">
        <v>277</v>
      </c>
      <c r="D31" s="134">
        <v>12</v>
      </c>
      <c r="E31" s="133"/>
      <c r="F31" s="133"/>
      <c r="G31" s="133"/>
      <c r="H31" s="167"/>
      <c r="I31" s="168"/>
      <c r="J31" s="169"/>
      <c r="K31" s="133">
        <v>1</v>
      </c>
      <c r="L31" s="133" t="s">
        <v>317</v>
      </c>
      <c r="M31" s="135">
        <v>6</v>
      </c>
      <c r="N31" s="96">
        <v>2</v>
      </c>
      <c r="O31" s="114">
        <f>IF(N31="","",P31*3+Q31*1)</f>
        <v>0</v>
      </c>
      <c r="P31" s="95">
        <f>COUNTIF(B31:M31,"○")</f>
        <v>0</v>
      </c>
      <c r="Q31" s="95">
        <f>COUNTIF(B31:M31,"△")</f>
        <v>0</v>
      </c>
      <c r="R31" s="95">
        <f>COUNTIF(B31:M31,"●")</f>
        <v>2</v>
      </c>
      <c r="S31" s="95">
        <f>SUM(B31,E31,K31)</f>
        <v>1</v>
      </c>
      <c r="T31" s="95">
        <f>SUM(D31,G31,M31)</f>
        <v>18</v>
      </c>
      <c r="U31" s="92">
        <f>IF(N31="","",S31-T31)</f>
        <v>-17</v>
      </c>
      <c r="V31" s="141">
        <v>4</v>
      </c>
    </row>
    <row r="32" spans="1:22" ht="20.25" customHeight="1" thickBot="1">
      <c r="A32" s="161" t="s">
        <v>257</v>
      </c>
      <c r="B32" s="120"/>
      <c r="C32" s="121"/>
      <c r="D32" s="124"/>
      <c r="E32" s="121">
        <v>1</v>
      </c>
      <c r="F32" s="121" t="s">
        <v>326</v>
      </c>
      <c r="G32" s="121">
        <v>1</v>
      </c>
      <c r="H32" s="122">
        <v>6</v>
      </c>
      <c r="I32" s="121" t="s">
        <v>316</v>
      </c>
      <c r="J32" s="124">
        <v>1</v>
      </c>
      <c r="K32" s="170"/>
      <c r="L32" s="171"/>
      <c r="M32" s="172"/>
      <c r="N32" s="125">
        <v>2</v>
      </c>
      <c r="O32" s="126">
        <f>IF(N32="","",P32*3+Q32*1)</f>
        <v>4</v>
      </c>
      <c r="P32" s="88">
        <f>COUNTIF(B32:M32,"○")</f>
        <v>1</v>
      </c>
      <c r="Q32" s="88">
        <f>COUNTIF(B32:M32,"△")</f>
        <v>1</v>
      </c>
      <c r="R32" s="88">
        <f>COUNTIF(B32:M32,"●")</f>
        <v>0</v>
      </c>
      <c r="S32" s="88">
        <f>SUM(B32,E32,H32)</f>
        <v>7</v>
      </c>
      <c r="T32" s="88">
        <f>SUM(D32,G32,J32)</f>
        <v>2</v>
      </c>
      <c r="U32" s="93">
        <f>IF(N32="","",S32-T32)</f>
        <v>5</v>
      </c>
      <c r="V32" s="140">
        <f>IF(O32="","",RANK(O32,$O$29:$O$32,0))</f>
        <v>2</v>
      </c>
    </row>
    <row r="33" spans="1:22" ht="20.25" customHeight="1">
      <c r="A33" s="142"/>
      <c r="B33" s="142"/>
      <c r="C33" s="7"/>
      <c r="D33" s="7"/>
      <c r="E33" s="7"/>
      <c r="F33" s="7"/>
      <c r="G33" s="7"/>
      <c r="H33" s="7"/>
      <c r="I33" s="7"/>
      <c r="J33" s="7"/>
    </row>
    <row r="34" spans="1:22" ht="20.25" customHeight="1" thickBot="1">
      <c r="A34" s="104" t="s">
        <v>283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105" t="s">
        <v>284</v>
      </c>
      <c r="B35" s="176" t="str">
        <f>A36</f>
        <v>山村学園</v>
      </c>
      <c r="C35" s="174"/>
      <c r="D35" s="177"/>
      <c r="E35" s="173" t="str">
        <f>A37</f>
        <v>松山女子</v>
      </c>
      <c r="F35" s="174"/>
      <c r="G35" s="177"/>
      <c r="H35" s="173" t="str">
        <f>A38</f>
        <v>淑徳与野</v>
      </c>
      <c r="I35" s="174"/>
      <c r="J35" s="177"/>
      <c r="K35" s="173" t="str">
        <f>A39</f>
        <v>自由の森</v>
      </c>
      <c r="L35" s="174"/>
      <c r="M35" s="175"/>
      <c r="N35" s="106" t="s">
        <v>267</v>
      </c>
      <c r="O35" s="107" t="s">
        <v>286</v>
      </c>
      <c r="P35" s="108" t="s">
        <v>288</v>
      </c>
      <c r="Q35" s="109" t="s">
        <v>290</v>
      </c>
      <c r="R35" s="21" t="s">
        <v>292</v>
      </c>
      <c r="S35" s="21" t="s">
        <v>294</v>
      </c>
      <c r="T35" s="21" t="s">
        <v>296</v>
      </c>
      <c r="U35" s="94" t="s">
        <v>298</v>
      </c>
      <c r="V35" s="110" t="s">
        <v>300</v>
      </c>
    </row>
    <row r="36" spans="1:22" ht="24" customHeight="1">
      <c r="A36" s="160" t="s">
        <v>234</v>
      </c>
      <c r="B36" s="164"/>
      <c r="C36" s="165"/>
      <c r="D36" s="166"/>
      <c r="E36" s="112">
        <v>8</v>
      </c>
      <c r="F36" s="112" t="s">
        <v>316</v>
      </c>
      <c r="G36" s="112">
        <v>0</v>
      </c>
      <c r="H36" s="111">
        <v>14</v>
      </c>
      <c r="I36" s="112" t="s">
        <v>301</v>
      </c>
      <c r="J36" s="113">
        <v>0</v>
      </c>
      <c r="K36" s="112">
        <v>3</v>
      </c>
      <c r="L36" s="112"/>
      <c r="M36" s="129">
        <v>0</v>
      </c>
      <c r="N36" s="96">
        <v>3</v>
      </c>
      <c r="O36" s="114">
        <f>IF(N36="","",P36*3+Q36*1)</f>
        <v>6</v>
      </c>
      <c r="P36" s="95">
        <f>COUNTIF(B36:M36,"○")</f>
        <v>2</v>
      </c>
      <c r="Q36" s="95">
        <f>COUNTIF(B36:M36,"△")</f>
        <v>0</v>
      </c>
      <c r="R36" s="95">
        <f>COUNTIF(B36:M36,"●")</f>
        <v>0</v>
      </c>
      <c r="S36" s="95">
        <f>SUM(E36,H36,K36)</f>
        <v>25</v>
      </c>
      <c r="T36" s="95">
        <f>SUM(G36,J36,M36)</f>
        <v>0</v>
      </c>
      <c r="U36" s="92">
        <f>IF(N36="","",S36-T36)</f>
        <v>25</v>
      </c>
      <c r="V36" s="141">
        <f>IF(O36="","",RANK(O36,$O$36:$O$39,0))</f>
        <v>1</v>
      </c>
    </row>
    <row r="37" spans="1:22" ht="24" customHeight="1">
      <c r="A37" s="160" t="s">
        <v>242</v>
      </c>
      <c r="B37" s="116">
        <v>0</v>
      </c>
      <c r="C37" s="117" t="s">
        <v>319</v>
      </c>
      <c r="D37" s="119">
        <v>8</v>
      </c>
      <c r="E37" s="167"/>
      <c r="F37" s="168"/>
      <c r="G37" s="169"/>
      <c r="H37" s="118"/>
      <c r="I37" s="117"/>
      <c r="J37" s="119"/>
      <c r="K37" s="117">
        <v>12</v>
      </c>
      <c r="L37" s="117" t="s">
        <v>276</v>
      </c>
      <c r="M37" s="131">
        <v>0</v>
      </c>
      <c r="N37" s="96">
        <v>2</v>
      </c>
      <c r="O37" s="114">
        <f>IF(N37="","",P37*3+Q37*1)</f>
        <v>3</v>
      </c>
      <c r="P37" s="95">
        <f>COUNTIF(B37:M37,"○")</f>
        <v>1</v>
      </c>
      <c r="Q37" s="95">
        <f>COUNTIF(B37:M37,"△")</f>
        <v>0</v>
      </c>
      <c r="R37" s="95">
        <f>COUNTIF(B37:M37,"●")</f>
        <v>1</v>
      </c>
      <c r="S37" s="95">
        <f>SUM(B37,H37,K37)</f>
        <v>12</v>
      </c>
      <c r="T37" s="95">
        <f>SUM(D37,J37,M37)</f>
        <v>8</v>
      </c>
      <c r="U37" s="92">
        <f>IF(N37="","",S37-T37)</f>
        <v>4</v>
      </c>
      <c r="V37" s="141">
        <f>IF(O37="","",RANK(O37,$O$36:$O$39,0))</f>
        <v>2</v>
      </c>
    </row>
    <row r="38" spans="1:22" ht="24" customHeight="1">
      <c r="A38" s="160" t="s">
        <v>250</v>
      </c>
      <c r="B38" s="132">
        <v>0</v>
      </c>
      <c r="C38" s="133" t="s">
        <v>317</v>
      </c>
      <c r="D38" s="134">
        <v>14</v>
      </c>
      <c r="E38" s="133"/>
      <c r="F38" s="133"/>
      <c r="G38" s="133"/>
      <c r="H38" s="167"/>
      <c r="I38" s="168"/>
      <c r="J38" s="169"/>
      <c r="K38" s="133">
        <v>8</v>
      </c>
      <c r="L38" s="133" t="s">
        <v>301</v>
      </c>
      <c r="M38" s="135">
        <v>0</v>
      </c>
      <c r="N38" s="96">
        <v>2</v>
      </c>
      <c r="O38" s="114">
        <f>IF(N38="","",P38*3+Q38*1)</f>
        <v>3</v>
      </c>
      <c r="P38" s="95">
        <f>COUNTIF(B38:M38,"○")</f>
        <v>1</v>
      </c>
      <c r="Q38" s="95">
        <f>COUNTIF(B38:M38,"△")</f>
        <v>0</v>
      </c>
      <c r="R38" s="95">
        <f>COUNTIF(B38:M38,"●")</f>
        <v>1</v>
      </c>
      <c r="S38" s="95">
        <f>SUM(B38,E38,K38)</f>
        <v>8</v>
      </c>
      <c r="T38" s="95">
        <f>SUM(D38,G38,M38)</f>
        <v>14</v>
      </c>
      <c r="U38" s="92">
        <f>IF(N38="","",S38-T38)</f>
        <v>-6</v>
      </c>
      <c r="V38" s="141">
        <v>3</v>
      </c>
    </row>
    <row r="39" spans="1:22" ht="24" customHeight="1" thickBot="1">
      <c r="A39" s="161" t="s">
        <v>258</v>
      </c>
      <c r="B39" s="120">
        <v>0</v>
      </c>
      <c r="C39" s="121" t="s">
        <v>277</v>
      </c>
      <c r="D39" s="124">
        <v>3</v>
      </c>
      <c r="E39" s="121">
        <v>0</v>
      </c>
      <c r="F39" s="121" t="s">
        <v>317</v>
      </c>
      <c r="G39" s="121">
        <v>12</v>
      </c>
      <c r="H39" s="122">
        <v>0</v>
      </c>
      <c r="I39" s="121" t="s">
        <v>302</v>
      </c>
      <c r="J39" s="124">
        <v>8</v>
      </c>
      <c r="K39" s="170"/>
      <c r="L39" s="171"/>
      <c r="M39" s="172"/>
      <c r="N39" s="125">
        <v>3</v>
      </c>
      <c r="O39" s="126">
        <f>IF(N39="","",P39*3+Q39*1)</f>
        <v>0</v>
      </c>
      <c r="P39" s="88">
        <f>COUNTIF(B39:M39,"○")</f>
        <v>0</v>
      </c>
      <c r="Q39" s="88">
        <f>COUNTIF(B39:M39,"△")</f>
        <v>0</v>
      </c>
      <c r="R39" s="88">
        <f>COUNTIF(B39:M39,"●")</f>
        <v>3</v>
      </c>
      <c r="S39" s="88">
        <f>SUM(B39,E39,H39)</f>
        <v>0</v>
      </c>
      <c r="T39" s="88">
        <f>SUM(D39,G39,J39)</f>
        <v>23</v>
      </c>
      <c r="U39" s="93">
        <f>IF(N39="","",S39-T39)</f>
        <v>-23</v>
      </c>
      <c r="V39" s="140">
        <f>IF(O39="","",RANK(O39,$O$36:$O$39,0))</f>
        <v>4</v>
      </c>
    </row>
    <row r="40" spans="1:22" ht="20.25" customHeight="1">
      <c r="A40" s="142"/>
      <c r="B40" s="142"/>
      <c r="C40" s="7"/>
      <c r="D40" s="7"/>
      <c r="E40" s="7"/>
      <c r="F40" s="7"/>
      <c r="G40" s="7"/>
      <c r="H40" s="7"/>
      <c r="I40" s="7"/>
      <c r="J40" s="7"/>
    </row>
    <row r="41" spans="1:22" ht="20.25" customHeight="1" thickBot="1">
      <c r="A41" s="104" t="s">
        <v>303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105" t="s">
        <v>304</v>
      </c>
      <c r="B42" s="176" t="str">
        <f>A43</f>
        <v>川口総合</v>
      </c>
      <c r="C42" s="174"/>
      <c r="D42" s="177"/>
      <c r="E42" s="173" t="str">
        <f>A44</f>
        <v>所沢</v>
      </c>
      <c r="F42" s="174"/>
      <c r="G42" s="177"/>
      <c r="H42" s="173" t="str">
        <f>A45</f>
        <v>大宮南</v>
      </c>
      <c r="I42" s="174"/>
      <c r="J42" s="177"/>
      <c r="K42" s="173" t="str">
        <f>A46</f>
        <v>川北寄</v>
      </c>
      <c r="L42" s="174"/>
      <c r="M42" s="175"/>
      <c r="N42" s="106" t="s">
        <v>267</v>
      </c>
      <c r="O42" s="107" t="s">
        <v>305</v>
      </c>
      <c r="P42" s="108" t="s">
        <v>306</v>
      </c>
      <c r="Q42" s="109" t="s">
        <v>307</v>
      </c>
      <c r="R42" s="21" t="s">
        <v>308</v>
      </c>
      <c r="S42" s="21" t="s">
        <v>309</v>
      </c>
      <c r="T42" s="21" t="s">
        <v>310</v>
      </c>
      <c r="U42" s="94" t="s">
        <v>311</v>
      </c>
      <c r="V42" s="110" t="s">
        <v>312</v>
      </c>
    </row>
    <row r="43" spans="1:22" ht="20.25" customHeight="1">
      <c r="A43" s="160" t="s">
        <v>235</v>
      </c>
      <c r="B43" s="164"/>
      <c r="C43" s="165"/>
      <c r="D43" s="166"/>
      <c r="E43" s="112">
        <v>4</v>
      </c>
      <c r="F43" s="112" t="s">
        <v>280</v>
      </c>
      <c r="G43" s="112">
        <v>0</v>
      </c>
      <c r="H43" s="111">
        <v>3</v>
      </c>
      <c r="I43" s="112" t="s">
        <v>276</v>
      </c>
      <c r="J43" s="113">
        <v>0</v>
      </c>
      <c r="K43" s="112">
        <v>7</v>
      </c>
      <c r="L43" s="112" t="s">
        <v>318</v>
      </c>
      <c r="M43" s="129">
        <v>0</v>
      </c>
      <c r="N43" s="96">
        <v>3</v>
      </c>
      <c r="O43" s="114">
        <f>IF(N43="","",P43*3+Q43*1)</f>
        <v>9</v>
      </c>
      <c r="P43" s="95">
        <f>COUNTIF(B43:M43,"○")</f>
        <v>3</v>
      </c>
      <c r="Q43" s="95">
        <f>COUNTIF(B43:M43,"△")</f>
        <v>0</v>
      </c>
      <c r="R43" s="95">
        <f>COUNTIF(B43:M43,"●")</f>
        <v>0</v>
      </c>
      <c r="S43" s="95">
        <f>SUM(E43,H43,K43)</f>
        <v>14</v>
      </c>
      <c r="T43" s="95">
        <f>SUM(G43,J43,M43)</f>
        <v>0</v>
      </c>
      <c r="U43" s="92">
        <f>IF(N43="","",S43-T43)</f>
        <v>14</v>
      </c>
      <c r="V43" s="141">
        <v>1</v>
      </c>
    </row>
    <row r="44" spans="1:22" ht="20.25" customHeight="1">
      <c r="A44" s="160" t="s">
        <v>243</v>
      </c>
      <c r="B44" s="116">
        <v>0</v>
      </c>
      <c r="C44" s="117" t="s">
        <v>281</v>
      </c>
      <c r="D44" s="119">
        <v>4</v>
      </c>
      <c r="E44" s="167"/>
      <c r="F44" s="168"/>
      <c r="G44" s="169"/>
      <c r="H44" s="118">
        <v>1</v>
      </c>
      <c r="I44" s="117" t="s">
        <v>316</v>
      </c>
      <c r="J44" s="119">
        <v>0</v>
      </c>
      <c r="K44" s="117">
        <v>0</v>
      </c>
      <c r="L44" s="117" t="s">
        <v>327</v>
      </c>
      <c r="M44" s="131">
        <v>0</v>
      </c>
      <c r="N44" s="96">
        <v>3</v>
      </c>
      <c r="O44" s="114">
        <f>IF(N44="","",P44*3+Q44*1)</f>
        <v>4</v>
      </c>
      <c r="P44" s="95">
        <f>COUNTIF(B44:M44,"○")</f>
        <v>1</v>
      </c>
      <c r="Q44" s="95">
        <f>COUNTIF(B44:M44,"△")</f>
        <v>1</v>
      </c>
      <c r="R44" s="95">
        <f>COUNTIF(B44:M44,"●")</f>
        <v>1</v>
      </c>
      <c r="S44" s="95">
        <f>SUM(B44,H44,K44)</f>
        <v>1</v>
      </c>
      <c r="T44" s="95">
        <f>SUM(D44,J44,M44)</f>
        <v>4</v>
      </c>
      <c r="U44" s="92">
        <f>IF(N44="","",S44-T44)</f>
        <v>-3</v>
      </c>
      <c r="V44" s="141">
        <v>2</v>
      </c>
    </row>
    <row r="45" spans="1:22" ht="20.25" customHeight="1">
      <c r="A45" s="160" t="s">
        <v>251</v>
      </c>
      <c r="B45" s="132">
        <v>0</v>
      </c>
      <c r="C45" s="133" t="s">
        <v>277</v>
      </c>
      <c r="D45" s="134">
        <v>3</v>
      </c>
      <c r="E45" s="133">
        <v>0</v>
      </c>
      <c r="F45" s="133" t="s">
        <v>317</v>
      </c>
      <c r="G45" s="133">
        <v>1</v>
      </c>
      <c r="H45" s="167"/>
      <c r="I45" s="168"/>
      <c r="J45" s="169"/>
      <c r="K45" s="133">
        <v>2</v>
      </c>
      <c r="L45" s="133" t="s">
        <v>280</v>
      </c>
      <c r="M45" s="135">
        <v>1</v>
      </c>
      <c r="N45" s="96">
        <v>3</v>
      </c>
      <c r="O45" s="114">
        <f>IF(N45="","",P45*3+Q45*1)</f>
        <v>3</v>
      </c>
      <c r="P45" s="95">
        <f>COUNTIF(B45:M45,"○")</f>
        <v>1</v>
      </c>
      <c r="Q45" s="95">
        <f>COUNTIF(B45:M45,"△")</f>
        <v>0</v>
      </c>
      <c r="R45" s="95">
        <f>COUNTIF(B45:M45,"●")</f>
        <v>2</v>
      </c>
      <c r="S45" s="95">
        <f>SUM(B45,E45,K45)</f>
        <v>2</v>
      </c>
      <c r="T45" s="95">
        <f>SUM(D45,G45,M45)</f>
        <v>5</v>
      </c>
      <c r="U45" s="92">
        <f>IF(N45="","",S45-T45)</f>
        <v>-3</v>
      </c>
      <c r="V45" s="141">
        <v>3</v>
      </c>
    </row>
    <row r="46" spans="1:22" ht="20.25" customHeight="1" thickBot="1">
      <c r="A46" s="161" t="s">
        <v>259</v>
      </c>
      <c r="B46" s="120">
        <v>0</v>
      </c>
      <c r="C46" s="121" t="s">
        <v>277</v>
      </c>
      <c r="D46" s="124">
        <v>7</v>
      </c>
      <c r="E46" s="121">
        <v>0</v>
      </c>
      <c r="F46" s="121" t="s">
        <v>326</v>
      </c>
      <c r="G46" s="121">
        <v>0</v>
      </c>
      <c r="H46" s="122">
        <v>1</v>
      </c>
      <c r="I46" s="121" t="s">
        <v>281</v>
      </c>
      <c r="J46" s="124">
        <v>2</v>
      </c>
      <c r="K46" s="170"/>
      <c r="L46" s="171"/>
      <c r="M46" s="172"/>
      <c r="N46" s="125">
        <v>3</v>
      </c>
      <c r="O46" s="126">
        <f>IF(N46="","",P46*3+Q46*1)</f>
        <v>1</v>
      </c>
      <c r="P46" s="88">
        <f>COUNTIF(B46:M46,"○")</f>
        <v>0</v>
      </c>
      <c r="Q46" s="88">
        <f>COUNTIF(B46:M46,"△")</f>
        <v>1</v>
      </c>
      <c r="R46" s="88">
        <f>COUNTIF(B46:M46,"●")</f>
        <v>2</v>
      </c>
      <c r="S46" s="88">
        <f>SUM(B46,E46,H46)</f>
        <v>1</v>
      </c>
      <c r="T46" s="88">
        <f>SUM(D46,G46,J46)</f>
        <v>9</v>
      </c>
      <c r="U46" s="93">
        <f>IF(N46="","",S46-T46)</f>
        <v>-8</v>
      </c>
      <c r="V46" s="140">
        <v>4</v>
      </c>
    </row>
    <row r="47" spans="1:22" ht="25.5" customHeight="1">
      <c r="A47" s="142"/>
      <c r="B47" t="s">
        <v>320</v>
      </c>
      <c r="N47" s="142"/>
      <c r="O47" s="7"/>
      <c r="P47" s="7"/>
      <c r="Q47" s="7"/>
      <c r="R47" s="7"/>
      <c r="S47" s="7"/>
      <c r="T47" s="7"/>
      <c r="U47" s="7"/>
      <c r="V47" s="7"/>
    </row>
    <row r="48" spans="1:22" ht="21.75" customHeight="1" thickBot="1">
      <c r="A48" s="104" t="s">
        <v>313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43" t="s">
        <v>284</v>
      </c>
      <c r="B49" s="176" t="str">
        <f>A50</f>
        <v>浦和西</v>
      </c>
      <c r="C49" s="174"/>
      <c r="D49" s="177"/>
      <c r="E49" s="173" t="str">
        <f>A51</f>
        <v>浦和実業</v>
      </c>
      <c r="F49" s="174"/>
      <c r="G49" s="177"/>
      <c r="H49" s="173" t="str">
        <f>A52</f>
        <v>越ヶ谷</v>
      </c>
      <c r="I49" s="174"/>
      <c r="J49" s="177"/>
      <c r="K49" s="173" t="str">
        <f>A53</f>
        <v>武妻</v>
      </c>
      <c r="L49" s="174"/>
      <c r="M49" s="175"/>
      <c r="N49" s="106" t="s">
        <v>267</v>
      </c>
      <c r="O49" s="107" t="s">
        <v>305</v>
      </c>
      <c r="P49" s="108" t="s">
        <v>306</v>
      </c>
      <c r="Q49" s="109" t="s">
        <v>307</v>
      </c>
      <c r="R49" s="21" t="s">
        <v>308</v>
      </c>
      <c r="S49" s="21" t="s">
        <v>309</v>
      </c>
      <c r="T49" s="21" t="s">
        <v>310</v>
      </c>
      <c r="U49" s="94" t="s">
        <v>311</v>
      </c>
      <c r="V49" s="110" t="s">
        <v>312</v>
      </c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</row>
    <row r="50" spans="1:45" ht="20.25" customHeight="1">
      <c r="A50" s="160" t="s">
        <v>236</v>
      </c>
      <c r="B50" s="164"/>
      <c r="C50" s="165"/>
      <c r="D50" s="166"/>
      <c r="E50" s="112">
        <v>5</v>
      </c>
      <c r="F50" s="112" t="s">
        <v>276</v>
      </c>
      <c r="G50" s="112">
        <v>2</v>
      </c>
      <c r="H50" s="111">
        <v>3</v>
      </c>
      <c r="I50" s="112" t="s">
        <v>276</v>
      </c>
      <c r="J50" s="113">
        <v>0</v>
      </c>
      <c r="K50" s="112"/>
      <c r="L50" s="112"/>
      <c r="M50" s="129"/>
      <c r="N50" s="96">
        <v>2</v>
      </c>
      <c r="O50" s="114">
        <f>IF(N50="","",P50*3+Q50*1)</f>
        <v>6</v>
      </c>
      <c r="P50" s="95">
        <f>COUNTIF(B50:M50,"○")</f>
        <v>2</v>
      </c>
      <c r="Q50" s="95">
        <f>COUNTIF(B50:M50,"△")</f>
        <v>0</v>
      </c>
      <c r="R50" s="95">
        <f>COUNTIF(B50:M50,"●")</f>
        <v>0</v>
      </c>
      <c r="S50" s="95">
        <f>SUM(E50,H50,K50)</f>
        <v>8</v>
      </c>
      <c r="T50" s="95">
        <f>SUM(G50,J50,M50)</f>
        <v>2</v>
      </c>
      <c r="U50" s="92">
        <f>IF(N50="","",S50-T50)</f>
        <v>6</v>
      </c>
      <c r="V50" s="141">
        <f>IF(O50="","",RANK(O50,$O$50:$O$53,0))</f>
        <v>1</v>
      </c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</row>
    <row r="51" spans="1:45" ht="20.25" customHeight="1">
      <c r="A51" s="160" t="s">
        <v>244</v>
      </c>
      <c r="B51" s="116">
        <v>2</v>
      </c>
      <c r="C51" s="117" t="s">
        <v>277</v>
      </c>
      <c r="D51" s="119">
        <v>5</v>
      </c>
      <c r="E51" s="167"/>
      <c r="F51" s="168"/>
      <c r="G51" s="169"/>
      <c r="H51" s="118"/>
      <c r="I51" s="117"/>
      <c r="J51" s="119"/>
      <c r="K51" s="117">
        <v>5</v>
      </c>
      <c r="L51" s="117" t="s">
        <v>276</v>
      </c>
      <c r="M51" s="131">
        <v>0</v>
      </c>
      <c r="N51" s="96">
        <v>2</v>
      </c>
      <c r="O51" s="114">
        <f>IF(N51="","",P51*3+Q51*1)</f>
        <v>3</v>
      </c>
      <c r="P51" s="95">
        <f>COUNTIF(B51:M51,"○")</f>
        <v>1</v>
      </c>
      <c r="Q51" s="95">
        <f>COUNTIF(B51:M51,"△")</f>
        <v>0</v>
      </c>
      <c r="R51" s="95">
        <f>COUNTIF(B51:M51,"●")</f>
        <v>1</v>
      </c>
      <c r="S51" s="95">
        <f>SUM(B51,H51,K51)</f>
        <v>7</v>
      </c>
      <c r="T51" s="95">
        <f>SUM(D51,J51,M51)</f>
        <v>5</v>
      </c>
      <c r="U51" s="92">
        <f>IF(N51="","",S51-T51)</f>
        <v>2</v>
      </c>
      <c r="V51" s="141">
        <v>2</v>
      </c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</row>
    <row r="52" spans="1:45" ht="20.25" customHeight="1">
      <c r="A52" s="160" t="s">
        <v>252</v>
      </c>
      <c r="B52" s="132">
        <v>0</v>
      </c>
      <c r="C52" s="133" t="s">
        <v>317</v>
      </c>
      <c r="D52" s="134">
        <v>3</v>
      </c>
      <c r="E52" s="133"/>
      <c r="F52" s="133"/>
      <c r="G52" s="133"/>
      <c r="H52" s="167"/>
      <c r="I52" s="168"/>
      <c r="J52" s="169"/>
      <c r="K52" s="133">
        <v>1</v>
      </c>
      <c r="L52" s="133" t="s">
        <v>276</v>
      </c>
      <c r="M52" s="135">
        <v>0</v>
      </c>
      <c r="N52" s="96">
        <v>2</v>
      </c>
      <c r="O52" s="114">
        <f>IF(N52="","",P52*3+Q52*1)</f>
        <v>3</v>
      </c>
      <c r="P52" s="95">
        <f>COUNTIF(B52:M52,"○")</f>
        <v>1</v>
      </c>
      <c r="Q52" s="95">
        <f>COUNTIF(B52:M52,"△")</f>
        <v>0</v>
      </c>
      <c r="R52" s="95">
        <f>COUNTIF(B52:M52,"●")</f>
        <v>1</v>
      </c>
      <c r="S52" s="95">
        <f>SUM(B52,E52,K52)</f>
        <v>1</v>
      </c>
      <c r="T52" s="95">
        <f>SUM(D52,G52,M52)</f>
        <v>3</v>
      </c>
      <c r="U52" s="92">
        <f>IF(N52="","",S52-T52)</f>
        <v>-2</v>
      </c>
      <c r="V52" s="141">
        <v>3</v>
      </c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3"/>
    </row>
    <row r="53" spans="1:45" ht="20.25" customHeight="1" thickBot="1">
      <c r="A53" s="161" t="s">
        <v>260</v>
      </c>
      <c r="B53" s="120"/>
      <c r="C53" s="121"/>
      <c r="D53" s="124"/>
      <c r="E53" s="121">
        <v>0</v>
      </c>
      <c r="F53" s="121" t="s">
        <v>317</v>
      </c>
      <c r="G53" s="121">
        <v>5</v>
      </c>
      <c r="H53" s="122">
        <v>0</v>
      </c>
      <c r="I53" s="121" t="s">
        <v>277</v>
      </c>
      <c r="J53" s="124">
        <v>1</v>
      </c>
      <c r="K53" s="170"/>
      <c r="L53" s="171"/>
      <c r="M53" s="172"/>
      <c r="N53" s="125">
        <v>2</v>
      </c>
      <c r="O53" s="126">
        <f>IF(N53="","",P53*3+Q53*1)</f>
        <v>0</v>
      </c>
      <c r="P53" s="88">
        <f>COUNTIF(B53:M53,"○")</f>
        <v>0</v>
      </c>
      <c r="Q53" s="88">
        <f>COUNTIF(B53:M53,"△")</f>
        <v>0</v>
      </c>
      <c r="R53" s="88">
        <f>COUNTIF(B53:M53,"●")</f>
        <v>2</v>
      </c>
      <c r="S53" s="88">
        <f>SUM(B53,E53,H53)</f>
        <v>0</v>
      </c>
      <c r="T53" s="88">
        <f>SUM(D53,G53,J53)</f>
        <v>6</v>
      </c>
      <c r="U53" s="93">
        <f>IF(N53="","",S53-T53)</f>
        <v>-6</v>
      </c>
      <c r="V53" s="140">
        <v>4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1:45" ht="20.25" customHeight="1">
      <c r="A54" s="142"/>
      <c r="B54" t="s">
        <v>328</v>
      </c>
      <c r="K54" s="7"/>
      <c r="L54" s="7"/>
      <c r="M54" s="7"/>
      <c r="N54" s="142"/>
      <c r="O54" s="7"/>
      <c r="P54" s="7"/>
      <c r="Q54" s="7"/>
      <c r="R54" s="7"/>
      <c r="S54" s="7"/>
      <c r="T54" s="7"/>
      <c r="U54" s="7"/>
      <c r="V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1:45" ht="20.25" customHeight="1" thickBot="1">
      <c r="A55" s="104" t="s">
        <v>314</v>
      </c>
      <c r="K55" s="27"/>
      <c r="L55" s="27"/>
      <c r="M55" s="27"/>
      <c r="N55" s="3"/>
      <c r="O55" s="3"/>
      <c r="P55" s="3"/>
      <c r="Q55" s="3"/>
      <c r="R55" s="3"/>
      <c r="S55" s="3"/>
      <c r="T55" s="3"/>
      <c r="U55" s="3"/>
      <c r="V55" s="3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36"/>
    </row>
    <row r="56" spans="1:45" ht="20.25" customHeight="1" thickBot="1">
      <c r="A56" s="105" t="s">
        <v>284</v>
      </c>
      <c r="B56" s="176" t="str">
        <f>A57</f>
        <v>入間向陽</v>
      </c>
      <c r="C56" s="174"/>
      <c r="D56" s="177"/>
      <c r="E56" s="173" t="str">
        <f>A58</f>
        <v>宮代</v>
      </c>
      <c r="F56" s="174"/>
      <c r="G56" s="177"/>
      <c r="H56" s="173" t="str">
        <f>A59</f>
        <v>本庄</v>
      </c>
      <c r="I56" s="174"/>
      <c r="J56" s="177"/>
      <c r="K56" s="173" t="str">
        <f>A60</f>
        <v>庄和</v>
      </c>
      <c r="L56" s="174"/>
      <c r="M56" s="175"/>
      <c r="N56" s="106" t="s">
        <v>267</v>
      </c>
      <c r="O56" s="107" t="s">
        <v>285</v>
      </c>
      <c r="P56" s="108" t="s">
        <v>287</v>
      </c>
      <c r="Q56" s="109" t="s">
        <v>289</v>
      </c>
      <c r="R56" s="21" t="s">
        <v>291</v>
      </c>
      <c r="S56" s="21" t="s">
        <v>293</v>
      </c>
      <c r="T56" s="21" t="s">
        <v>295</v>
      </c>
      <c r="U56" s="94" t="s">
        <v>297</v>
      </c>
      <c r="V56" s="110" t="s">
        <v>299</v>
      </c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50"/>
    </row>
    <row r="57" spans="1:45" ht="20.25" customHeight="1">
      <c r="A57" s="160" t="s">
        <v>237</v>
      </c>
      <c r="B57" s="164"/>
      <c r="C57" s="165"/>
      <c r="D57" s="166"/>
      <c r="E57" s="112">
        <v>7</v>
      </c>
      <c r="F57" s="112" t="s">
        <v>316</v>
      </c>
      <c r="G57" s="112">
        <v>0</v>
      </c>
      <c r="H57" s="111"/>
      <c r="I57" s="112"/>
      <c r="J57" s="113"/>
      <c r="K57" s="112">
        <v>2</v>
      </c>
      <c r="L57" s="112" t="s">
        <v>276</v>
      </c>
      <c r="M57" s="129">
        <v>0</v>
      </c>
      <c r="N57" s="96">
        <v>2</v>
      </c>
      <c r="O57" s="114">
        <f>IF(N57="","",P57*3+Q57*1)</f>
        <v>6</v>
      </c>
      <c r="P57" s="95">
        <f>COUNTIF(B57:M57,"○")</f>
        <v>2</v>
      </c>
      <c r="Q57" s="95">
        <f>COUNTIF(B57:M57,"△")</f>
        <v>0</v>
      </c>
      <c r="R57" s="95">
        <f>COUNTIF(B57:M57,"●")</f>
        <v>0</v>
      </c>
      <c r="S57" s="95">
        <f>SUM(E57,H57,K57)</f>
        <v>9</v>
      </c>
      <c r="T57" s="95">
        <f>SUM(G57,J57,M57)</f>
        <v>0</v>
      </c>
      <c r="U57" s="92">
        <f>IF(N57="","",S57-T57)</f>
        <v>9</v>
      </c>
      <c r="V57" s="141">
        <f>IF(O57="","",RANK(O57,$O$57:$O$60,0))</f>
        <v>1</v>
      </c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50"/>
    </row>
    <row r="58" spans="1:45" ht="20.25" customHeight="1">
      <c r="A58" s="160" t="s">
        <v>245</v>
      </c>
      <c r="B58" s="116">
        <v>0</v>
      </c>
      <c r="C58" s="117" t="s">
        <v>277</v>
      </c>
      <c r="D58" s="119">
        <v>7</v>
      </c>
      <c r="E58" s="167"/>
      <c r="F58" s="168"/>
      <c r="G58" s="169"/>
      <c r="H58" s="118">
        <v>0</v>
      </c>
      <c r="I58" s="117" t="s">
        <v>317</v>
      </c>
      <c r="J58" s="119">
        <v>2</v>
      </c>
      <c r="K58" s="117"/>
      <c r="L58" s="117"/>
      <c r="M58" s="131"/>
      <c r="N58" s="96">
        <v>2</v>
      </c>
      <c r="O58" s="114">
        <f>IF(N58="","",P58*3+Q58*1)</f>
        <v>0</v>
      </c>
      <c r="P58" s="95">
        <f>COUNTIF(B58:M58,"○")</f>
        <v>0</v>
      </c>
      <c r="Q58" s="95">
        <f>COUNTIF(B58:M58,"△")</f>
        <v>0</v>
      </c>
      <c r="R58" s="95">
        <f>COUNTIF(B58:M58,"●")</f>
        <v>2</v>
      </c>
      <c r="S58" s="95">
        <f>SUM(B58,H58,K58)</f>
        <v>0</v>
      </c>
      <c r="T58" s="95">
        <f>SUM(D58,J58,M58)</f>
        <v>9</v>
      </c>
      <c r="U58" s="92">
        <f>IF(N58="","",S58-T58)</f>
        <v>-9</v>
      </c>
      <c r="V58" s="141">
        <v>4</v>
      </c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50"/>
    </row>
    <row r="59" spans="1:45" ht="20.25" customHeight="1">
      <c r="A59" s="160" t="s">
        <v>253</v>
      </c>
      <c r="B59" s="132"/>
      <c r="C59" s="133"/>
      <c r="D59" s="134"/>
      <c r="E59" s="133">
        <v>2</v>
      </c>
      <c r="F59" s="133" t="s">
        <v>316</v>
      </c>
      <c r="G59" s="133">
        <v>0</v>
      </c>
      <c r="H59" s="167"/>
      <c r="I59" s="168"/>
      <c r="J59" s="169"/>
      <c r="K59" s="133">
        <v>0</v>
      </c>
      <c r="L59" s="133" t="s">
        <v>326</v>
      </c>
      <c r="M59" s="135">
        <v>0</v>
      </c>
      <c r="N59" s="96">
        <v>2</v>
      </c>
      <c r="O59" s="114">
        <f>IF(N59="","",P59*3+Q59*1)</f>
        <v>4</v>
      </c>
      <c r="P59" s="95">
        <f>COUNTIF(B59:M59,"○")</f>
        <v>1</v>
      </c>
      <c r="Q59" s="95">
        <f>COUNTIF(B59:M59,"△")</f>
        <v>1</v>
      </c>
      <c r="R59" s="95">
        <f>COUNTIF(B59:M59,"●")</f>
        <v>0</v>
      </c>
      <c r="S59" s="95">
        <f>SUM(B59,E59,K59)</f>
        <v>2</v>
      </c>
      <c r="T59" s="95">
        <f>SUM(D59,G59,M59)</f>
        <v>0</v>
      </c>
      <c r="U59" s="92">
        <f>IF(N59="","",S59-T59)</f>
        <v>2</v>
      </c>
      <c r="V59" s="141">
        <f>IF(O59="","",RANK(O59,$O$57:$O$60,0))</f>
        <v>2</v>
      </c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50"/>
    </row>
    <row r="60" spans="1:45" ht="20.25" customHeight="1" thickBot="1">
      <c r="A60" s="161" t="s">
        <v>261</v>
      </c>
      <c r="B60" s="120">
        <v>0</v>
      </c>
      <c r="C60" s="121" t="s">
        <v>277</v>
      </c>
      <c r="D60" s="124">
        <v>2</v>
      </c>
      <c r="E60" s="121"/>
      <c r="F60" s="121"/>
      <c r="G60" s="121"/>
      <c r="H60" s="122">
        <v>0</v>
      </c>
      <c r="I60" s="121" t="s">
        <v>326</v>
      </c>
      <c r="J60" s="124">
        <v>0</v>
      </c>
      <c r="K60" s="170"/>
      <c r="L60" s="171"/>
      <c r="M60" s="172"/>
      <c r="N60" s="125">
        <v>2</v>
      </c>
      <c r="O60" s="126">
        <f>IF(N60="","",P60*3+Q60*1)</f>
        <v>1</v>
      </c>
      <c r="P60" s="88">
        <f>COUNTIF(B60:M60,"○")</f>
        <v>0</v>
      </c>
      <c r="Q60" s="88">
        <f>COUNTIF(B60:M60,"△")</f>
        <v>1</v>
      </c>
      <c r="R60" s="88">
        <f>COUNTIF(B60:M60,"●")</f>
        <v>1</v>
      </c>
      <c r="S60" s="88">
        <f>SUM(B60,E60,H60)</f>
        <v>0</v>
      </c>
      <c r="T60" s="88">
        <f>SUM(D60,G60,J60)</f>
        <v>2</v>
      </c>
      <c r="U60" s="93">
        <f>IF(N60="","",S60-T60)</f>
        <v>-2</v>
      </c>
      <c r="V60" s="140">
        <f>IF(O60="","",RANK(O60,$O$57:$O$60,0))</f>
        <v>3</v>
      </c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</row>
  </sheetData>
  <mergeCells count="66">
    <mergeCell ref="A1:V1"/>
    <mergeCell ref="T5:U5"/>
    <mergeCell ref="B15:D15"/>
    <mergeCell ref="B7:D7"/>
    <mergeCell ref="E7:G7"/>
    <mergeCell ref="H7:J7"/>
    <mergeCell ref="B8:D8"/>
    <mergeCell ref="E9:G9"/>
    <mergeCell ref="H10:J10"/>
    <mergeCell ref="K11:M11"/>
    <mergeCell ref="B14:D14"/>
    <mergeCell ref="E14:G14"/>
    <mergeCell ref="H14:J14"/>
    <mergeCell ref="K14:M14"/>
    <mergeCell ref="E16:G16"/>
    <mergeCell ref="H17:J17"/>
    <mergeCell ref="K18:M18"/>
    <mergeCell ref="B21:D21"/>
    <mergeCell ref="E21:G21"/>
    <mergeCell ref="H21:J21"/>
    <mergeCell ref="K21:M21"/>
    <mergeCell ref="B22:D22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K46:M46"/>
    <mergeCell ref="B49:D49"/>
    <mergeCell ref="E49:G49"/>
    <mergeCell ref="H49:J49"/>
    <mergeCell ref="K49:M49"/>
    <mergeCell ref="B57:D57"/>
    <mergeCell ref="E58:G58"/>
    <mergeCell ref="H59:J59"/>
    <mergeCell ref="K60:M60"/>
    <mergeCell ref="K7:M7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0" fitToHeight="2" orientation="portrait" r:id="rId1"/>
  <rowBreaks count="1" manualBreakCount="1">
    <brk id="61" max="21" man="1"/>
  </rowBreaks>
  <drawing r:id="rId2"/>
  <legacyDrawing r:id="rId3"/>
  <oleObjects>
    <mc:AlternateContent xmlns:mc="http://schemas.openxmlformats.org/markup-compatibility/2006">
      <mc:Choice Requires="x14">
        <oleObject progId="Worksheet" shapeId="5123" r:id="rId4">
          <objectPr defaultSize="0" autoPict="0" r:id="rId5">
            <anchor moveWithCells="1">
              <from>
                <xdr:col>0</xdr:col>
                <xdr:colOff>133350</xdr:colOff>
                <xdr:row>62</xdr:row>
                <xdr:rowOff>0</xdr:rowOff>
              </from>
              <to>
                <xdr:col>21</xdr:col>
                <xdr:colOff>304800</xdr:colOff>
                <xdr:row>74</xdr:row>
                <xdr:rowOff>38100</xdr:rowOff>
              </to>
            </anchor>
          </objectPr>
        </oleObject>
      </mc:Choice>
      <mc:Fallback>
        <oleObject progId="Worksheet" shapeId="512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96"/>
  <sheetViews>
    <sheetView topLeftCell="D46" zoomScaleNormal="100" zoomScaleSheetLayoutView="90" workbookViewId="0">
      <selection activeCell="O65" sqref="O65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45" width="2.625" customWidth="1"/>
  </cols>
  <sheetData>
    <row r="1" spans="1:10" ht="17.25">
      <c r="A1" s="44" t="s">
        <v>226</v>
      </c>
      <c r="B1" s="44"/>
      <c r="C1" s="44"/>
      <c r="D1" s="44"/>
      <c r="E1" s="44"/>
      <c r="F1" s="44"/>
      <c r="G1" s="44"/>
      <c r="H1" s="44"/>
      <c r="I1" s="44"/>
      <c r="J1" s="1"/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.75" customHeight="1" thickBot="1">
      <c r="A3" s="28" t="s">
        <v>56</v>
      </c>
      <c r="B3" s="181" t="s">
        <v>57</v>
      </c>
      <c r="C3" s="187"/>
      <c r="D3" s="21" t="s">
        <v>118</v>
      </c>
      <c r="E3" s="21" t="s">
        <v>119</v>
      </c>
      <c r="F3" s="21" t="s">
        <v>120</v>
      </c>
      <c r="G3" s="20" t="s">
        <v>121</v>
      </c>
      <c r="H3" s="21" t="s">
        <v>122</v>
      </c>
      <c r="I3" s="34" t="s">
        <v>123</v>
      </c>
    </row>
    <row r="4" spans="1:10" ht="18.75" customHeight="1">
      <c r="A4" s="77" t="s">
        <v>229</v>
      </c>
      <c r="B4" s="188" t="s">
        <v>230</v>
      </c>
      <c r="C4" s="188" t="s">
        <v>231</v>
      </c>
      <c r="D4" s="8" t="s">
        <v>232</v>
      </c>
      <c r="E4" s="8" t="s">
        <v>233</v>
      </c>
      <c r="F4" s="8" t="s">
        <v>234</v>
      </c>
      <c r="G4" s="8" t="s">
        <v>235</v>
      </c>
      <c r="H4" s="8" t="s">
        <v>236</v>
      </c>
      <c r="I4" s="84" t="s">
        <v>237</v>
      </c>
    </row>
    <row r="5" spans="1:10" ht="18.75" customHeight="1">
      <c r="A5" s="77" t="s">
        <v>238</v>
      </c>
      <c r="B5" s="188" t="s">
        <v>239</v>
      </c>
      <c r="C5" s="188" t="s">
        <v>231</v>
      </c>
      <c r="D5" s="8" t="s">
        <v>240</v>
      </c>
      <c r="E5" s="8" t="s">
        <v>241</v>
      </c>
      <c r="F5" s="8" t="s">
        <v>242</v>
      </c>
      <c r="G5" s="8" t="s">
        <v>243</v>
      </c>
      <c r="H5" s="8" t="s">
        <v>244</v>
      </c>
      <c r="I5" s="84" t="s">
        <v>245</v>
      </c>
    </row>
    <row r="6" spans="1:10" ht="18.75" customHeight="1">
      <c r="A6" s="77" t="s">
        <v>246</v>
      </c>
      <c r="B6" s="188" t="s">
        <v>247</v>
      </c>
      <c r="C6" s="188" t="s">
        <v>231</v>
      </c>
      <c r="D6" s="8" t="s">
        <v>248</v>
      </c>
      <c r="E6" s="8" t="s">
        <v>249</v>
      </c>
      <c r="F6" s="8" t="s">
        <v>250</v>
      </c>
      <c r="G6" s="8" t="s">
        <v>251</v>
      </c>
      <c r="H6" s="8" t="s">
        <v>252</v>
      </c>
      <c r="I6" s="84" t="s">
        <v>253</v>
      </c>
    </row>
    <row r="7" spans="1:10" ht="18.75" customHeight="1" thickBot="1">
      <c r="A7" s="79" t="s">
        <v>254</v>
      </c>
      <c r="B7" s="189" t="s">
        <v>255</v>
      </c>
      <c r="C7" s="189" t="s">
        <v>231</v>
      </c>
      <c r="D7" s="40" t="s">
        <v>256</v>
      </c>
      <c r="E7" s="40" t="s">
        <v>257</v>
      </c>
      <c r="F7" s="40" t="s">
        <v>258</v>
      </c>
      <c r="G7" s="40" t="s">
        <v>259</v>
      </c>
      <c r="H7" s="40" t="s">
        <v>260</v>
      </c>
      <c r="I7" s="41" t="s">
        <v>261</v>
      </c>
    </row>
    <row r="8" spans="1:10" ht="9" customHeight="1" thickBot="1">
      <c r="A8" s="3"/>
      <c r="B8" s="3"/>
      <c r="C8" s="3"/>
      <c r="D8" s="3"/>
      <c r="E8" s="3"/>
      <c r="F8" s="3"/>
      <c r="G8" s="3"/>
      <c r="H8" s="3"/>
      <c r="I8" s="3"/>
      <c r="J8" s="1"/>
    </row>
    <row r="9" spans="1:10" ht="18.75" customHeight="1" thickBot="1">
      <c r="A9" s="19" t="s">
        <v>130</v>
      </c>
      <c r="B9" s="20" t="s">
        <v>129</v>
      </c>
      <c r="C9" s="21" t="s">
        <v>58</v>
      </c>
      <c r="D9" s="181" t="s">
        <v>128</v>
      </c>
      <c r="E9" s="180"/>
      <c r="F9" s="190" t="s">
        <v>127</v>
      </c>
      <c r="G9" s="191"/>
      <c r="H9" s="192" t="s">
        <v>11</v>
      </c>
      <c r="I9" s="193"/>
      <c r="J9" s="1"/>
    </row>
    <row r="10" spans="1:10" ht="18.75" customHeight="1">
      <c r="A10" s="194" t="s">
        <v>196</v>
      </c>
      <c r="B10" s="197" t="s">
        <v>43</v>
      </c>
      <c r="C10" s="71" t="s">
        <v>61</v>
      </c>
      <c r="D10" s="200" t="s">
        <v>59</v>
      </c>
      <c r="E10" s="201"/>
      <c r="F10" s="83" t="s">
        <v>239</v>
      </c>
      <c r="G10" s="85" t="s">
        <v>247</v>
      </c>
      <c r="H10" s="202" t="s">
        <v>229</v>
      </c>
      <c r="I10" s="201"/>
    </row>
    <row r="11" spans="1:10" ht="18.75" customHeight="1">
      <c r="A11" s="195"/>
      <c r="B11" s="198"/>
      <c r="C11" s="67" t="s">
        <v>60</v>
      </c>
      <c r="D11" s="203" t="s">
        <v>75</v>
      </c>
      <c r="E11" s="204"/>
      <c r="F11" s="68" t="s">
        <v>232</v>
      </c>
      <c r="G11" s="74" t="s">
        <v>248</v>
      </c>
      <c r="H11" s="205" t="s">
        <v>235</v>
      </c>
      <c r="I11" s="204"/>
    </row>
    <row r="12" spans="1:10" ht="18.75" customHeight="1">
      <c r="A12" s="195"/>
      <c r="B12" s="198"/>
      <c r="C12" s="67" t="s">
        <v>66</v>
      </c>
      <c r="D12" s="203" t="s">
        <v>76</v>
      </c>
      <c r="E12" s="204"/>
      <c r="F12" s="68" t="s">
        <v>229</v>
      </c>
      <c r="G12" s="74" t="s">
        <v>238</v>
      </c>
      <c r="H12" s="205" t="s">
        <v>247</v>
      </c>
      <c r="I12" s="204"/>
    </row>
    <row r="13" spans="1:10" ht="18.75" customHeight="1" thickBot="1">
      <c r="A13" s="195"/>
      <c r="B13" s="199"/>
      <c r="C13" s="65" t="s">
        <v>84</v>
      </c>
      <c r="D13" s="206" t="s">
        <v>78</v>
      </c>
      <c r="E13" s="207"/>
      <c r="F13" s="69" t="s">
        <v>235</v>
      </c>
      <c r="G13" s="66" t="s">
        <v>243</v>
      </c>
      <c r="H13" s="208" t="s">
        <v>248</v>
      </c>
      <c r="I13" s="207"/>
    </row>
    <row r="14" spans="1:10" ht="18.75" customHeight="1" thickTop="1">
      <c r="A14" s="195"/>
      <c r="B14" s="209" t="s">
        <v>227</v>
      </c>
      <c r="C14" s="75" t="s">
        <v>61</v>
      </c>
      <c r="D14" s="212" t="s">
        <v>59</v>
      </c>
      <c r="E14" s="213"/>
      <c r="F14" s="70" t="s">
        <v>234</v>
      </c>
      <c r="G14" s="76" t="s">
        <v>242</v>
      </c>
      <c r="H14" s="214" t="s">
        <v>254</v>
      </c>
      <c r="I14" s="213"/>
    </row>
    <row r="15" spans="1:10" ht="18.75" customHeight="1">
      <c r="A15" s="195"/>
      <c r="B15" s="210"/>
      <c r="C15" s="67" t="s">
        <v>60</v>
      </c>
      <c r="D15" s="203" t="s">
        <v>75</v>
      </c>
      <c r="E15" s="204"/>
      <c r="F15" s="68" t="s">
        <v>230</v>
      </c>
      <c r="G15" s="74" t="s">
        <v>255</v>
      </c>
      <c r="H15" s="205" t="s">
        <v>251</v>
      </c>
      <c r="I15" s="204"/>
    </row>
    <row r="16" spans="1:10" ht="18.75" customHeight="1">
      <c r="A16" s="195"/>
      <c r="B16" s="210"/>
      <c r="C16" s="67" t="s">
        <v>66</v>
      </c>
      <c r="D16" s="203" t="s">
        <v>76</v>
      </c>
      <c r="E16" s="204"/>
      <c r="F16" s="68" t="s">
        <v>246</v>
      </c>
      <c r="G16" s="74" t="s">
        <v>254</v>
      </c>
      <c r="H16" s="205" t="s">
        <v>242</v>
      </c>
      <c r="I16" s="204"/>
    </row>
    <row r="17" spans="1:9" ht="18.75" customHeight="1" thickBot="1">
      <c r="A17" s="195"/>
      <c r="B17" s="211"/>
      <c r="C17" s="80" t="s">
        <v>84</v>
      </c>
      <c r="D17" s="215" t="s">
        <v>78</v>
      </c>
      <c r="E17" s="216"/>
      <c r="F17" s="81" t="s">
        <v>251</v>
      </c>
      <c r="G17" s="82" t="s">
        <v>259</v>
      </c>
      <c r="H17" s="217" t="s">
        <v>230</v>
      </c>
      <c r="I17" s="216"/>
    </row>
    <row r="18" spans="1:9" ht="18.75" customHeight="1" thickTop="1">
      <c r="A18" s="195"/>
      <c r="B18" s="218" t="s">
        <v>202</v>
      </c>
      <c r="C18" s="75" t="s">
        <v>61</v>
      </c>
      <c r="D18" s="212" t="s">
        <v>211</v>
      </c>
      <c r="E18" s="213"/>
      <c r="F18" s="70" t="s">
        <v>233</v>
      </c>
      <c r="G18" s="76" t="s">
        <v>241</v>
      </c>
      <c r="H18" s="214" t="s">
        <v>240</v>
      </c>
      <c r="I18" s="213"/>
    </row>
    <row r="19" spans="1:9" ht="18.75" customHeight="1">
      <c r="A19" s="195"/>
      <c r="B19" s="198"/>
      <c r="C19" s="63" t="s">
        <v>60</v>
      </c>
      <c r="D19" s="188" t="s">
        <v>212</v>
      </c>
      <c r="E19" s="220"/>
      <c r="F19" s="77" t="s">
        <v>237</v>
      </c>
      <c r="G19" s="64" t="s">
        <v>245</v>
      </c>
      <c r="H19" s="221" t="s">
        <v>250</v>
      </c>
      <c r="I19" s="220"/>
    </row>
    <row r="20" spans="1:9" ht="18.75" customHeight="1">
      <c r="A20" s="195"/>
      <c r="B20" s="198"/>
      <c r="C20" s="67" t="s">
        <v>66</v>
      </c>
      <c r="D20" s="188" t="s">
        <v>213</v>
      </c>
      <c r="E20" s="222"/>
      <c r="F20" s="77" t="s">
        <v>240</v>
      </c>
      <c r="G20" s="64" t="s">
        <v>256</v>
      </c>
      <c r="H20" s="221" t="s">
        <v>237</v>
      </c>
      <c r="I20" s="220"/>
    </row>
    <row r="21" spans="1:9" ht="18.75" customHeight="1" thickBot="1">
      <c r="A21" s="196"/>
      <c r="B21" s="219"/>
      <c r="C21" s="72" t="s">
        <v>84</v>
      </c>
      <c r="D21" s="223" t="s">
        <v>214</v>
      </c>
      <c r="E21" s="224"/>
      <c r="F21" s="79" t="s">
        <v>250</v>
      </c>
      <c r="G21" s="73" t="s">
        <v>258</v>
      </c>
      <c r="H21" s="225" t="s">
        <v>245</v>
      </c>
      <c r="I21" s="226"/>
    </row>
    <row r="22" spans="1:9" ht="18.75" customHeight="1">
      <c r="A22" s="227" t="s">
        <v>197</v>
      </c>
      <c r="B22" s="230" t="s">
        <v>43</v>
      </c>
      <c r="C22" s="63" t="s">
        <v>61</v>
      </c>
      <c r="D22" s="188" t="s">
        <v>59</v>
      </c>
      <c r="E22" s="222"/>
      <c r="F22" s="77" t="s">
        <v>236</v>
      </c>
      <c r="G22" s="64" t="s">
        <v>252</v>
      </c>
      <c r="H22" s="221" t="s">
        <v>234</v>
      </c>
      <c r="I22" s="220"/>
    </row>
    <row r="23" spans="1:9" ht="18.75" customHeight="1">
      <c r="A23" s="228"/>
      <c r="B23" s="230"/>
      <c r="C23" s="67" t="s">
        <v>60</v>
      </c>
      <c r="D23" s="203" t="s">
        <v>75</v>
      </c>
      <c r="E23" s="232"/>
      <c r="F23" s="68" t="s">
        <v>232</v>
      </c>
      <c r="G23" s="74" t="s">
        <v>256</v>
      </c>
      <c r="H23" s="205" t="s">
        <v>254</v>
      </c>
      <c r="I23" s="204"/>
    </row>
    <row r="24" spans="1:9" ht="18.75" customHeight="1">
      <c r="A24" s="228"/>
      <c r="B24" s="230"/>
      <c r="C24" s="25" t="s">
        <v>66</v>
      </c>
      <c r="D24" s="203" t="s">
        <v>76</v>
      </c>
      <c r="E24" s="232"/>
      <c r="F24" s="68" t="s">
        <v>234</v>
      </c>
      <c r="G24" s="74" t="s">
        <v>250</v>
      </c>
      <c r="H24" s="205" t="s">
        <v>252</v>
      </c>
      <c r="I24" s="204"/>
    </row>
    <row r="25" spans="1:9" ht="18.75" customHeight="1" thickBot="1">
      <c r="A25" s="228"/>
      <c r="B25" s="231"/>
      <c r="C25" s="65" t="s">
        <v>84</v>
      </c>
      <c r="D25" s="206" t="s">
        <v>78</v>
      </c>
      <c r="E25" s="233"/>
      <c r="F25" s="69" t="s">
        <v>238</v>
      </c>
      <c r="G25" s="66" t="s">
        <v>254</v>
      </c>
      <c r="H25" s="208" t="s">
        <v>256</v>
      </c>
      <c r="I25" s="207"/>
    </row>
    <row r="26" spans="1:9" ht="18.75" customHeight="1" thickTop="1">
      <c r="A26" s="228"/>
      <c r="B26" s="218" t="s">
        <v>209</v>
      </c>
      <c r="C26" s="75" t="s">
        <v>61</v>
      </c>
      <c r="D26" s="212" t="s">
        <v>59</v>
      </c>
      <c r="E26" s="234"/>
      <c r="F26" s="70" t="s">
        <v>242</v>
      </c>
      <c r="G26" s="76" t="s">
        <v>258</v>
      </c>
      <c r="H26" s="214" t="s">
        <v>239</v>
      </c>
      <c r="I26" s="213"/>
    </row>
    <row r="27" spans="1:9" ht="18.75" customHeight="1">
      <c r="A27" s="228"/>
      <c r="B27" s="198"/>
      <c r="C27" s="67" t="s">
        <v>60</v>
      </c>
      <c r="D27" s="203" t="s">
        <v>75</v>
      </c>
      <c r="E27" s="232"/>
      <c r="F27" s="68" t="s">
        <v>235</v>
      </c>
      <c r="G27" s="74" t="s">
        <v>259</v>
      </c>
      <c r="H27" s="205" t="s">
        <v>245</v>
      </c>
      <c r="I27" s="204"/>
    </row>
    <row r="28" spans="1:9" ht="18.75" customHeight="1">
      <c r="A28" s="228"/>
      <c r="B28" s="198"/>
      <c r="C28" s="25" t="s">
        <v>66</v>
      </c>
      <c r="D28" s="203" t="s">
        <v>76</v>
      </c>
      <c r="E28" s="232"/>
      <c r="F28" s="68" t="s">
        <v>230</v>
      </c>
      <c r="G28" s="74" t="s">
        <v>239</v>
      </c>
      <c r="H28" s="205" t="s">
        <v>259</v>
      </c>
      <c r="I28" s="204"/>
    </row>
    <row r="29" spans="1:9" ht="18.75" customHeight="1" thickBot="1">
      <c r="A29" s="228"/>
      <c r="B29" s="199"/>
      <c r="C29" s="65" t="s">
        <v>84</v>
      </c>
      <c r="D29" s="206" t="s">
        <v>78</v>
      </c>
      <c r="E29" s="233"/>
      <c r="F29" s="69" t="s">
        <v>253</v>
      </c>
      <c r="G29" s="66" t="s">
        <v>245</v>
      </c>
      <c r="H29" s="208" t="s">
        <v>235</v>
      </c>
      <c r="I29" s="207"/>
    </row>
    <row r="30" spans="1:9" ht="18.75" customHeight="1" thickTop="1">
      <c r="A30" s="228"/>
      <c r="B30" s="198" t="s">
        <v>44</v>
      </c>
      <c r="C30" s="63" t="s">
        <v>61</v>
      </c>
      <c r="D30" s="188" t="s">
        <v>211</v>
      </c>
      <c r="E30" s="220"/>
      <c r="F30" s="77" t="s">
        <v>244</v>
      </c>
      <c r="G30" s="64" t="s">
        <v>260</v>
      </c>
      <c r="H30" s="221" t="s">
        <v>243</v>
      </c>
      <c r="I30" s="220"/>
    </row>
    <row r="31" spans="1:9" ht="18.75" customHeight="1">
      <c r="A31" s="228"/>
      <c r="B31" s="198"/>
      <c r="C31" s="67" t="s">
        <v>60</v>
      </c>
      <c r="D31" s="203" t="s">
        <v>212</v>
      </c>
      <c r="E31" s="204"/>
      <c r="F31" s="68" t="s">
        <v>237</v>
      </c>
      <c r="G31" s="74" t="s">
        <v>261</v>
      </c>
      <c r="H31" s="235" t="s">
        <v>52</v>
      </c>
      <c r="I31" s="236"/>
    </row>
    <row r="32" spans="1:9" ht="18.75" customHeight="1">
      <c r="A32" s="228"/>
      <c r="B32" s="198"/>
      <c r="C32" s="67" t="s">
        <v>66</v>
      </c>
      <c r="D32" s="203" t="s">
        <v>213</v>
      </c>
      <c r="E32" s="204"/>
      <c r="F32" s="68" t="s">
        <v>243</v>
      </c>
      <c r="G32" s="74" t="s">
        <v>251</v>
      </c>
      <c r="H32" s="205" t="s">
        <v>260</v>
      </c>
      <c r="I32" s="204"/>
    </row>
    <row r="33" spans="1:9" ht="18.75" customHeight="1" thickBot="1">
      <c r="A33" s="229"/>
      <c r="B33" s="219"/>
      <c r="C33" s="72" t="s">
        <v>84</v>
      </c>
      <c r="D33" s="223" t="s">
        <v>214</v>
      </c>
      <c r="E33" s="224"/>
      <c r="F33" s="79" t="s">
        <v>249</v>
      </c>
      <c r="G33" s="73" t="s">
        <v>257</v>
      </c>
      <c r="H33" s="225" t="s">
        <v>261</v>
      </c>
      <c r="I33" s="226"/>
    </row>
    <row r="34" spans="1:9" ht="18.75" customHeight="1">
      <c r="A34" s="237" t="s">
        <v>198</v>
      </c>
      <c r="B34" s="210" t="s">
        <v>228</v>
      </c>
      <c r="C34" s="63" t="s">
        <v>61</v>
      </c>
      <c r="D34" s="188" t="s">
        <v>211</v>
      </c>
      <c r="E34" s="222"/>
      <c r="F34" s="77" t="s">
        <v>240</v>
      </c>
      <c r="G34" s="64" t="s">
        <v>248</v>
      </c>
      <c r="H34" s="240" t="s">
        <v>236</v>
      </c>
      <c r="I34" s="241"/>
    </row>
    <row r="35" spans="1:9" ht="18.75" customHeight="1">
      <c r="A35" s="238"/>
      <c r="B35" s="210"/>
      <c r="C35" s="63" t="s">
        <v>60</v>
      </c>
      <c r="D35" s="203" t="s">
        <v>212</v>
      </c>
      <c r="E35" s="232"/>
      <c r="F35" s="86" t="s">
        <v>230</v>
      </c>
      <c r="G35" s="87" t="s">
        <v>247</v>
      </c>
      <c r="H35" s="205" t="s">
        <v>261</v>
      </c>
      <c r="I35" s="204"/>
    </row>
    <row r="36" spans="1:9" ht="18.75" customHeight="1">
      <c r="A36" s="238"/>
      <c r="B36" s="210"/>
      <c r="C36" s="63" t="s">
        <v>66</v>
      </c>
      <c r="D36" s="203" t="s">
        <v>213</v>
      </c>
      <c r="E36" s="232"/>
      <c r="F36" s="86" t="s">
        <v>236</v>
      </c>
      <c r="G36" s="87" t="s">
        <v>244</v>
      </c>
      <c r="H36" s="205" t="s">
        <v>240</v>
      </c>
      <c r="I36" s="204"/>
    </row>
    <row r="37" spans="1:9" ht="18.75" customHeight="1" thickBot="1">
      <c r="A37" s="238"/>
      <c r="B37" s="211"/>
      <c r="C37" s="80" t="s">
        <v>84</v>
      </c>
      <c r="D37" s="206" t="s">
        <v>214</v>
      </c>
      <c r="E37" s="233"/>
      <c r="F37" s="69" t="s">
        <v>261</v>
      </c>
      <c r="G37" s="66" t="s">
        <v>253</v>
      </c>
      <c r="H37" s="242" t="s">
        <v>247</v>
      </c>
      <c r="I37" s="243"/>
    </row>
    <row r="38" spans="1:9" ht="18.75" customHeight="1" thickTop="1">
      <c r="A38" s="238"/>
      <c r="B38" s="218" t="s">
        <v>210</v>
      </c>
      <c r="C38" s="75" t="s">
        <v>61</v>
      </c>
      <c r="D38" s="212" t="s">
        <v>211</v>
      </c>
      <c r="E38" s="234"/>
      <c r="F38" s="70" t="s">
        <v>235</v>
      </c>
      <c r="G38" s="76" t="s">
        <v>251</v>
      </c>
      <c r="H38" s="214" t="s">
        <v>255</v>
      </c>
      <c r="I38" s="213"/>
    </row>
    <row r="39" spans="1:9" ht="18.75" customHeight="1">
      <c r="A39" s="238"/>
      <c r="B39" s="198"/>
      <c r="C39" s="63" t="s">
        <v>60</v>
      </c>
      <c r="D39" s="188" t="s">
        <v>212</v>
      </c>
      <c r="E39" s="222"/>
      <c r="F39" s="77" t="s">
        <v>229</v>
      </c>
      <c r="G39" s="64" t="s">
        <v>246</v>
      </c>
      <c r="H39" s="240" t="s">
        <v>235</v>
      </c>
      <c r="I39" s="241"/>
    </row>
    <row r="40" spans="1:9" ht="18.75" customHeight="1">
      <c r="A40" s="238"/>
      <c r="B40" s="198"/>
      <c r="C40" s="63" t="s">
        <v>66</v>
      </c>
      <c r="D40" s="188" t="s">
        <v>213</v>
      </c>
      <c r="E40" s="222"/>
      <c r="F40" s="77" t="s">
        <v>239</v>
      </c>
      <c r="G40" s="64" t="s">
        <v>255</v>
      </c>
      <c r="H40" s="221" t="s">
        <v>251</v>
      </c>
      <c r="I40" s="220"/>
    </row>
    <row r="41" spans="1:9" ht="18.75" customHeight="1" thickBot="1">
      <c r="A41" s="238"/>
      <c r="B41" s="199"/>
      <c r="C41" s="80" t="s">
        <v>84</v>
      </c>
      <c r="D41" s="215" t="s">
        <v>214</v>
      </c>
      <c r="E41" s="244"/>
      <c r="F41" s="81" t="s">
        <v>233</v>
      </c>
      <c r="G41" s="82" t="s">
        <v>249</v>
      </c>
      <c r="H41" s="217" t="s">
        <v>246</v>
      </c>
      <c r="I41" s="216"/>
    </row>
    <row r="42" spans="1:9" ht="18.75" customHeight="1" thickTop="1">
      <c r="A42" s="238"/>
      <c r="B42" s="198" t="s">
        <v>32</v>
      </c>
      <c r="C42" s="63" t="s">
        <v>61</v>
      </c>
      <c r="D42" s="188" t="s">
        <v>59</v>
      </c>
      <c r="E42" s="222"/>
      <c r="F42" s="77" t="s">
        <v>234</v>
      </c>
      <c r="G42" s="64" t="s">
        <v>258</v>
      </c>
      <c r="H42" s="221" t="s">
        <v>252</v>
      </c>
      <c r="I42" s="220"/>
    </row>
    <row r="43" spans="1:9" ht="18.75" customHeight="1">
      <c r="A43" s="238"/>
      <c r="B43" s="198"/>
      <c r="C43" s="67" t="s">
        <v>60</v>
      </c>
      <c r="D43" s="203" t="s">
        <v>75</v>
      </c>
      <c r="E43" s="232"/>
      <c r="F43" s="68" t="s">
        <v>243</v>
      </c>
      <c r="G43" s="74" t="s">
        <v>259</v>
      </c>
      <c r="H43" s="205" t="s">
        <v>257</v>
      </c>
      <c r="I43" s="204"/>
    </row>
    <row r="44" spans="1:9" ht="18.75" customHeight="1">
      <c r="A44" s="238"/>
      <c r="B44" s="198"/>
      <c r="C44" s="25" t="s">
        <v>66</v>
      </c>
      <c r="D44" s="203" t="s">
        <v>76</v>
      </c>
      <c r="E44" s="232"/>
      <c r="F44" s="68" t="s">
        <v>252</v>
      </c>
      <c r="G44" s="74" t="s">
        <v>260</v>
      </c>
      <c r="H44" s="205" t="s">
        <v>234</v>
      </c>
      <c r="I44" s="204"/>
    </row>
    <row r="45" spans="1:9" ht="18.75" customHeight="1" thickBot="1">
      <c r="A45" s="239"/>
      <c r="B45" s="219"/>
      <c r="C45" s="72" t="s">
        <v>84</v>
      </c>
      <c r="D45" s="223" t="s">
        <v>78</v>
      </c>
      <c r="E45" s="224"/>
      <c r="F45" s="79" t="s">
        <v>241</v>
      </c>
      <c r="G45" s="78" t="s">
        <v>257</v>
      </c>
      <c r="H45" s="225" t="s">
        <v>259</v>
      </c>
      <c r="I45" s="226"/>
    </row>
    <row r="46" spans="1:9" ht="18.75" customHeight="1">
      <c r="A46" s="245" t="s">
        <v>199</v>
      </c>
      <c r="B46" s="198" t="s">
        <v>53</v>
      </c>
      <c r="C46" s="63" t="s">
        <v>61</v>
      </c>
      <c r="D46" s="203" t="s">
        <v>211</v>
      </c>
      <c r="E46" s="232"/>
      <c r="F46" s="68" t="s">
        <v>247</v>
      </c>
      <c r="G46" s="74" t="s">
        <v>255</v>
      </c>
      <c r="H46" s="205" t="s">
        <v>256</v>
      </c>
      <c r="I46" s="204"/>
    </row>
    <row r="47" spans="1:9" ht="18.75" customHeight="1">
      <c r="A47" s="245"/>
      <c r="B47" s="198"/>
      <c r="C47" s="67" t="s">
        <v>60</v>
      </c>
      <c r="D47" s="203" t="s">
        <v>212</v>
      </c>
      <c r="E47" s="232"/>
      <c r="F47" s="68" t="s">
        <v>229</v>
      </c>
      <c r="G47" s="74" t="s">
        <v>254</v>
      </c>
      <c r="H47" s="205" t="s">
        <v>244</v>
      </c>
      <c r="I47" s="204"/>
    </row>
    <row r="48" spans="1:9" ht="18.75" customHeight="1">
      <c r="A48" s="245"/>
      <c r="B48" s="198"/>
      <c r="C48" s="67" t="s">
        <v>66</v>
      </c>
      <c r="D48" s="203" t="s">
        <v>213</v>
      </c>
      <c r="E48" s="232"/>
      <c r="F48" s="68" t="s">
        <v>248</v>
      </c>
      <c r="G48" s="74" t="s">
        <v>256</v>
      </c>
      <c r="H48" s="205" t="s">
        <v>255</v>
      </c>
      <c r="I48" s="204"/>
    </row>
    <row r="49" spans="1:44" ht="18.75" customHeight="1" thickBot="1">
      <c r="A49" s="238"/>
      <c r="B49" s="198"/>
      <c r="C49" s="67" t="s">
        <v>84</v>
      </c>
      <c r="D49" s="203" t="s">
        <v>214</v>
      </c>
      <c r="E49" s="232"/>
      <c r="F49" s="68" t="s">
        <v>244</v>
      </c>
      <c r="G49" s="74" t="s">
        <v>252</v>
      </c>
      <c r="H49" s="205" t="s">
        <v>229</v>
      </c>
      <c r="I49" s="204"/>
    </row>
    <row r="50" spans="1:44" ht="18.75" customHeight="1" thickTop="1">
      <c r="A50" s="238"/>
      <c r="B50" s="218" t="s">
        <v>40</v>
      </c>
      <c r="C50" s="75" t="s">
        <v>61</v>
      </c>
      <c r="D50" s="212" t="s">
        <v>59</v>
      </c>
      <c r="E50" s="234"/>
      <c r="F50" s="70" t="s">
        <v>245</v>
      </c>
      <c r="G50" s="76" t="s">
        <v>261</v>
      </c>
      <c r="H50" s="214" t="s">
        <v>232</v>
      </c>
      <c r="I50" s="213"/>
    </row>
    <row r="51" spans="1:44" ht="18.75" customHeight="1">
      <c r="A51" s="238"/>
      <c r="B51" s="198"/>
      <c r="C51" s="63" t="s">
        <v>60</v>
      </c>
      <c r="D51" s="203" t="s">
        <v>75</v>
      </c>
      <c r="E51" s="232"/>
      <c r="F51" s="68" t="s">
        <v>238</v>
      </c>
      <c r="G51" s="74" t="s">
        <v>246</v>
      </c>
      <c r="H51" s="205" t="s">
        <v>241</v>
      </c>
      <c r="I51" s="204"/>
    </row>
    <row r="52" spans="1:44" ht="18.75" customHeight="1">
      <c r="A52" s="238"/>
      <c r="B52" s="198"/>
      <c r="C52" s="63" t="s">
        <v>66</v>
      </c>
      <c r="D52" s="203" t="s">
        <v>76</v>
      </c>
      <c r="E52" s="232"/>
      <c r="F52" s="68" t="s">
        <v>232</v>
      </c>
      <c r="G52" s="74" t="s">
        <v>240</v>
      </c>
      <c r="H52" s="205" t="s">
        <v>246</v>
      </c>
      <c r="I52" s="204"/>
    </row>
    <row r="53" spans="1:44" ht="18.75" customHeight="1" thickBot="1">
      <c r="A53" s="238"/>
      <c r="B53" s="199"/>
      <c r="C53" s="80" t="s">
        <v>84</v>
      </c>
      <c r="D53" s="206" t="s">
        <v>78</v>
      </c>
      <c r="E53" s="233"/>
      <c r="F53" s="69" t="s">
        <v>241</v>
      </c>
      <c r="G53" s="66" t="s">
        <v>249</v>
      </c>
      <c r="H53" s="208" t="s">
        <v>238</v>
      </c>
      <c r="I53" s="207"/>
    </row>
    <row r="54" spans="1:44" ht="18.75" customHeight="1" thickTop="1">
      <c r="A54" s="238"/>
      <c r="B54" s="198" t="s">
        <v>44</v>
      </c>
      <c r="C54" s="63" t="s">
        <v>61</v>
      </c>
      <c r="D54" s="188" t="s">
        <v>59</v>
      </c>
      <c r="E54" s="222"/>
      <c r="F54" s="77" t="s">
        <v>242</v>
      </c>
      <c r="G54" s="64" t="s">
        <v>250</v>
      </c>
      <c r="H54" s="221" t="s">
        <v>237</v>
      </c>
      <c r="I54" s="220"/>
    </row>
    <row r="55" spans="1:44" ht="18.75" customHeight="1">
      <c r="A55" s="238"/>
      <c r="B55" s="198"/>
      <c r="C55" s="67" t="s">
        <v>60</v>
      </c>
      <c r="D55" s="203" t="s">
        <v>75</v>
      </c>
      <c r="E55" s="232"/>
      <c r="F55" s="68" t="s">
        <v>233</v>
      </c>
      <c r="G55" s="74" t="s">
        <v>257</v>
      </c>
      <c r="H55" s="205" t="s">
        <v>260</v>
      </c>
      <c r="I55" s="204"/>
    </row>
    <row r="56" spans="1:44" ht="18.75" customHeight="1">
      <c r="A56" s="238"/>
      <c r="B56" s="198"/>
      <c r="C56" s="25" t="s">
        <v>66</v>
      </c>
      <c r="D56" s="203" t="s">
        <v>76</v>
      </c>
      <c r="E56" s="232"/>
      <c r="F56" s="68" t="s">
        <v>237</v>
      </c>
      <c r="G56" s="74" t="s">
        <v>253</v>
      </c>
      <c r="H56" s="205" t="s">
        <v>242</v>
      </c>
      <c r="I56" s="204"/>
    </row>
    <row r="57" spans="1:44" ht="18.75" customHeight="1" thickBot="1">
      <c r="A57" s="239"/>
      <c r="B57" s="219"/>
      <c r="C57" s="72" t="s">
        <v>84</v>
      </c>
      <c r="D57" s="223" t="s">
        <v>78</v>
      </c>
      <c r="E57" s="224"/>
      <c r="F57" s="79" t="s">
        <v>236</v>
      </c>
      <c r="G57" s="73" t="s">
        <v>260</v>
      </c>
      <c r="H57" s="225" t="s">
        <v>233</v>
      </c>
      <c r="I57" s="226"/>
    </row>
    <row r="58" spans="1:44" ht="18" customHeight="1">
      <c r="A58" s="61"/>
      <c r="B58" s="62"/>
      <c r="C58" s="38" t="s">
        <v>218</v>
      </c>
      <c r="D58" s="38"/>
      <c r="E58" s="7"/>
      <c r="F58" s="7"/>
      <c r="G58" s="38" t="s">
        <v>219</v>
      </c>
      <c r="H58" s="7"/>
      <c r="I58" s="7"/>
    </row>
    <row r="59" spans="1:44" ht="18" customHeight="1">
      <c r="A59" s="61"/>
      <c r="B59" s="62"/>
      <c r="C59" s="38"/>
      <c r="D59" s="38"/>
      <c r="E59" s="7"/>
      <c r="F59" s="7"/>
      <c r="G59" s="38"/>
      <c r="H59" s="7"/>
      <c r="I59" s="7"/>
    </row>
    <row r="60" spans="1:44" ht="18" customHeight="1">
      <c r="A60" s="61"/>
      <c r="B60" s="62"/>
      <c r="C60" s="38"/>
      <c r="D60" s="38"/>
      <c r="E60" s="7"/>
      <c r="F60" s="7"/>
      <c r="G60" s="38"/>
      <c r="H60" s="7"/>
      <c r="I60" s="7"/>
    </row>
    <row r="61" spans="1:44" ht="25.5" customHeight="1">
      <c r="A61" s="7"/>
      <c r="B61" s="27"/>
      <c r="C61" s="7"/>
      <c r="D61" s="7"/>
      <c r="E61" s="7"/>
      <c r="F61" s="7"/>
      <c r="G61" s="7"/>
      <c r="H61" s="7"/>
      <c r="I61" s="3"/>
      <c r="J61" s="1"/>
    </row>
    <row r="62" spans="1:44" ht="13.5" customHeight="1">
      <c r="A62" s="44" t="s">
        <v>172</v>
      </c>
      <c r="B62" s="27"/>
      <c r="C62" s="7"/>
      <c r="D62" s="7"/>
      <c r="E62" s="7"/>
      <c r="F62" s="7"/>
      <c r="G62" s="7"/>
      <c r="H62" s="7"/>
      <c r="I62" s="3"/>
      <c r="J62" s="1"/>
    </row>
    <row r="63" spans="1:44" ht="13.5" customHeight="1">
      <c r="A63" s="44"/>
      <c r="B63" s="27"/>
      <c r="C63" s="7"/>
      <c r="D63" s="7"/>
      <c r="E63" s="7"/>
      <c r="F63" s="7"/>
      <c r="G63" s="7"/>
      <c r="H63" s="7"/>
      <c r="I63" s="3"/>
      <c r="J63" s="1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</row>
    <row r="64" spans="1:44" ht="13.5" customHeight="1">
      <c r="A64" s="7"/>
      <c r="B64" s="27"/>
      <c r="C64" s="7"/>
      <c r="D64" s="7"/>
      <c r="E64" s="7"/>
      <c r="F64" s="7"/>
      <c r="G64" s="7"/>
      <c r="H64" s="7"/>
      <c r="I64" s="3"/>
      <c r="J64" s="1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</row>
    <row r="65" spans="1:45" ht="13.5" customHeight="1">
      <c r="A65" s="7"/>
      <c r="B65" s="27"/>
      <c r="C65" s="7"/>
      <c r="D65" s="7"/>
      <c r="E65" s="7"/>
      <c r="F65" s="7"/>
      <c r="G65" s="7"/>
      <c r="H65" s="7"/>
      <c r="I65" s="3"/>
      <c r="J65" s="1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</row>
    <row r="66" spans="1:45" ht="13.5" customHeight="1">
      <c r="A66" s="7"/>
      <c r="B66" s="27"/>
      <c r="C66" s="7"/>
      <c r="D66" s="7"/>
      <c r="E66" s="7"/>
      <c r="F66" s="7"/>
      <c r="G66" s="7"/>
      <c r="H66" s="7"/>
      <c r="I66" s="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3"/>
    </row>
    <row r="67" spans="1:45" ht="13.5" customHeight="1">
      <c r="A67" s="7"/>
      <c r="B67" s="27"/>
      <c r="C67" s="7"/>
      <c r="D67" s="7"/>
      <c r="E67" s="7"/>
      <c r="F67" s="7"/>
      <c r="G67" s="7"/>
      <c r="H67" s="7"/>
      <c r="I67" s="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1:45" ht="13.5" customHeight="1">
      <c r="A68" s="7"/>
      <c r="B68" s="27"/>
      <c r="C68" s="7"/>
      <c r="D68" s="7"/>
      <c r="E68" s="7"/>
      <c r="F68" s="7"/>
      <c r="G68" s="7"/>
      <c r="H68" s="7"/>
      <c r="I68" s="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1:45" ht="13.5" customHeight="1">
      <c r="A69" s="7"/>
      <c r="B69" s="27"/>
      <c r="C69" s="7"/>
      <c r="D69" s="7"/>
      <c r="E69" s="7"/>
      <c r="F69" s="7"/>
      <c r="G69" s="7"/>
      <c r="H69" s="7"/>
      <c r="I69" s="3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36"/>
    </row>
    <row r="70" spans="1:45" ht="13.5" customHeight="1">
      <c r="A70" s="7"/>
      <c r="B70" s="27"/>
      <c r="C70" s="7"/>
      <c r="D70" s="7"/>
      <c r="E70" s="7"/>
      <c r="F70" s="7"/>
      <c r="G70" s="7"/>
      <c r="H70" s="7"/>
      <c r="I70" s="3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50"/>
    </row>
    <row r="71" spans="1:45" ht="13.5" customHeight="1">
      <c r="A71" s="7"/>
      <c r="B71" s="27"/>
      <c r="C71" s="7"/>
      <c r="D71" s="7"/>
      <c r="E71" s="7"/>
      <c r="F71" s="7"/>
      <c r="G71" s="7"/>
      <c r="H71" s="7"/>
      <c r="I71" s="3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50"/>
    </row>
    <row r="72" spans="1:45" ht="13.5" customHeight="1">
      <c r="A72" s="7"/>
      <c r="B72" s="27"/>
      <c r="C72" s="7"/>
      <c r="D72" s="7"/>
      <c r="E72" s="7"/>
      <c r="F72" s="7"/>
      <c r="G72" s="7"/>
      <c r="H72" s="7"/>
      <c r="I72" s="3"/>
      <c r="J72" s="35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50"/>
    </row>
    <row r="73" spans="1:45" ht="22.5" customHeight="1">
      <c r="A73" s="7"/>
      <c r="B73" s="27"/>
      <c r="C73" s="7"/>
      <c r="D73" s="7"/>
      <c r="E73" s="7"/>
      <c r="F73" s="7"/>
      <c r="G73" s="7"/>
      <c r="H73" s="7"/>
      <c r="I73" s="3"/>
      <c r="J73" s="35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50"/>
    </row>
    <row r="74" spans="1:45" ht="21" customHeight="1" thickBot="1">
      <c r="A74" s="44" t="s">
        <v>12</v>
      </c>
      <c r="B74" s="3"/>
      <c r="C74" s="3"/>
      <c r="D74" s="3"/>
      <c r="E74" s="3"/>
      <c r="F74" s="3"/>
      <c r="G74" s="3"/>
      <c r="H74" s="3"/>
      <c r="I74" s="3"/>
      <c r="J74" s="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</row>
    <row r="75" spans="1:45" ht="18" customHeight="1" thickBot="1">
      <c r="A75" s="19" t="s">
        <v>7</v>
      </c>
      <c r="B75" s="28" t="s">
        <v>8</v>
      </c>
      <c r="C75" s="21" t="s">
        <v>58</v>
      </c>
      <c r="D75" s="181" t="s">
        <v>9</v>
      </c>
      <c r="E75" s="180"/>
      <c r="F75" s="190" t="s">
        <v>10</v>
      </c>
      <c r="G75" s="180"/>
      <c r="H75" s="246" t="s">
        <v>11</v>
      </c>
      <c r="I75" s="247"/>
    </row>
    <row r="76" spans="1:45" ht="21" customHeight="1">
      <c r="A76" s="237" t="s">
        <v>203</v>
      </c>
      <c r="B76" s="249" t="s">
        <v>40</v>
      </c>
      <c r="C76" s="71" t="s">
        <v>67</v>
      </c>
      <c r="D76" s="252" t="s">
        <v>177</v>
      </c>
      <c r="E76" s="253"/>
      <c r="F76" s="83" t="s">
        <v>24</v>
      </c>
      <c r="G76" s="85" t="s">
        <v>16</v>
      </c>
      <c r="H76" s="254" t="s">
        <v>18</v>
      </c>
      <c r="I76" s="255"/>
    </row>
    <row r="77" spans="1:45" ht="21" customHeight="1">
      <c r="A77" s="238"/>
      <c r="B77" s="250"/>
      <c r="C77" s="67" t="s">
        <v>131</v>
      </c>
      <c r="D77" s="232" t="s">
        <v>178</v>
      </c>
      <c r="E77" s="256"/>
      <c r="F77" s="68" t="s">
        <v>188</v>
      </c>
      <c r="G77" s="74" t="s">
        <v>14</v>
      </c>
      <c r="H77" s="257" t="s">
        <v>19</v>
      </c>
      <c r="I77" s="258"/>
      <c r="J77" s="37" t="s">
        <v>223</v>
      </c>
    </row>
    <row r="78" spans="1:45" ht="21" customHeight="1">
      <c r="A78" s="238"/>
      <c r="B78" s="250"/>
      <c r="C78" s="67" t="s">
        <v>132</v>
      </c>
      <c r="D78" s="232" t="s">
        <v>179</v>
      </c>
      <c r="E78" s="256"/>
      <c r="F78" s="68" t="s">
        <v>139</v>
      </c>
      <c r="G78" s="74" t="s">
        <v>138</v>
      </c>
      <c r="H78" s="257" t="s">
        <v>20</v>
      </c>
      <c r="I78" s="258"/>
      <c r="J78" s="37" t="s">
        <v>224</v>
      </c>
    </row>
    <row r="79" spans="1:45" ht="21" customHeight="1" thickBot="1">
      <c r="A79" s="248"/>
      <c r="B79" s="251"/>
      <c r="C79" s="65" t="s">
        <v>133</v>
      </c>
      <c r="D79" s="206" t="s">
        <v>180</v>
      </c>
      <c r="E79" s="233"/>
      <c r="F79" s="69" t="s">
        <v>17</v>
      </c>
      <c r="G79" s="66" t="s">
        <v>27</v>
      </c>
      <c r="H79" s="259" t="s">
        <v>21</v>
      </c>
      <c r="I79" s="260"/>
    </row>
    <row r="80" spans="1:45" ht="21" customHeight="1" thickTop="1">
      <c r="A80" s="238" t="s">
        <v>220</v>
      </c>
      <c r="B80" s="198" t="s">
        <v>194</v>
      </c>
      <c r="C80" s="29" t="s">
        <v>134</v>
      </c>
      <c r="D80" s="252" t="s">
        <v>177</v>
      </c>
      <c r="E80" s="253"/>
      <c r="F80" s="42" t="s">
        <v>22</v>
      </c>
      <c r="G80" s="30" t="s">
        <v>13</v>
      </c>
      <c r="H80" s="261" t="s">
        <v>144</v>
      </c>
      <c r="I80" s="262"/>
    </row>
    <row r="81" spans="1:10" ht="21" customHeight="1">
      <c r="A81" s="238"/>
      <c r="B81" s="198"/>
      <c r="C81" s="67" t="s">
        <v>135</v>
      </c>
      <c r="D81" s="232" t="s">
        <v>178</v>
      </c>
      <c r="E81" s="256"/>
      <c r="F81" s="68" t="s">
        <v>117</v>
      </c>
      <c r="G81" s="74" t="s">
        <v>140</v>
      </c>
      <c r="H81" s="257" t="s">
        <v>145</v>
      </c>
      <c r="I81" s="258"/>
      <c r="J81" s="37" t="s">
        <v>86</v>
      </c>
    </row>
    <row r="82" spans="1:10" ht="21" customHeight="1">
      <c r="A82" s="238"/>
      <c r="B82" s="198"/>
      <c r="C82" s="25" t="s">
        <v>136</v>
      </c>
      <c r="D82" s="232" t="s">
        <v>179</v>
      </c>
      <c r="E82" s="256"/>
      <c r="F82" s="43" t="s">
        <v>116</v>
      </c>
      <c r="G82" s="5" t="s">
        <v>15</v>
      </c>
      <c r="H82" s="257" t="s">
        <v>48</v>
      </c>
      <c r="I82" s="258"/>
      <c r="J82" s="37" t="s">
        <v>86</v>
      </c>
    </row>
    <row r="83" spans="1:10" ht="21" customHeight="1" thickBot="1">
      <c r="A83" s="239"/>
      <c r="B83" s="219"/>
      <c r="C83" s="72" t="s">
        <v>137</v>
      </c>
      <c r="D83" s="223" t="s">
        <v>180</v>
      </c>
      <c r="E83" s="226"/>
      <c r="F83" s="79" t="s">
        <v>141</v>
      </c>
      <c r="G83" s="73" t="s">
        <v>115</v>
      </c>
      <c r="H83" s="263" t="s">
        <v>29</v>
      </c>
      <c r="I83" s="264"/>
    </row>
    <row r="84" spans="1:10" ht="21" customHeight="1">
      <c r="A84" s="237" t="s">
        <v>204</v>
      </c>
      <c r="B84" s="249" t="s">
        <v>210</v>
      </c>
      <c r="C84" s="71" t="s">
        <v>68</v>
      </c>
      <c r="D84" s="252" t="s">
        <v>177</v>
      </c>
      <c r="E84" s="255"/>
      <c r="F84" s="83" t="s">
        <v>47</v>
      </c>
      <c r="G84" s="85" t="s">
        <v>30</v>
      </c>
      <c r="H84" s="254" t="s">
        <v>186</v>
      </c>
      <c r="I84" s="255"/>
      <c r="J84" s="37" t="s">
        <v>85</v>
      </c>
    </row>
    <row r="85" spans="1:10" ht="21" customHeight="1">
      <c r="A85" s="238"/>
      <c r="B85" s="250"/>
      <c r="C85" s="67" t="s">
        <v>69</v>
      </c>
      <c r="D85" s="232" t="s">
        <v>178</v>
      </c>
      <c r="E85" s="258"/>
      <c r="F85" s="68" t="s">
        <v>143</v>
      </c>
      <c r="G85" s="74" t="s">
        <v>142</v>
      </c>
      <c r="H85" s="257" t="s">
        <v>187</v>
      </c>
      <c r="I85" s="258"/>
      <c r="J85" s="37" t="s">
        <v>86</v>
      </c>
    </row>
    <row r="86" spans="1:10" ht="21" customHeight="1">
      <c r="A86" s="238"/>
      <c r="B86" s="250"/>
      <c r="C86" s="67" t="s">
        <v>70</v>
      </c>
      <c r="D86" s="232" t="s">
        <v>179</v>
      </c>
      <c r="E86" s="258"/>
      <c r="F86" s="68" t="s">
        <v>28</v>
      </c>
      <c r="G86" s="74" t="s">
        <v>23</v>
      </c>
      <c r="H86" s="257" t="s">
        <v>185</v>
      </c>
      <c r="I86" s="258"/>
      <c r="J86" s="37" t="s">
        <v>86</v>
      </c>
    </row>
    <row r="87" spans="1:10" ht="21" customHeight="1" thickBot="1">
      <c r="A87" s="239"/>
      <c r="B87" s="265"/>
      <c r="C87" s="72" t="s">
        <v>71</v>
      </c>
      <c r="D87" s="223" t="s">
        <v>180</v>
      </c>
      <c r="E87" s="226"/>
      <c r="F87" s="79" t="s">
        <v>25</v>
      </c>
      <c r="G87" s="73" t="s">
        <v>26</v>
      </c>
      <c r="H87" s="263" t="s">
        <v>184</v>
      </c>
      <c r="I87" s="264"/>
      <c r="J87" s="37" t="s">
        <v>86</v>
      </c>
    </row>
    <row r="88" spans="1:10" ht="21" customHeight="1">
      <c r="A88" s="237" t="s">
        <v>205</v>
      </c>
      <c r="B88" s="249" t="s">
        <v>43</v>
      </c>
      <c r="C88" s="71" t="s">
        <v>79</v>
      </c>
      <c r="D88" s="252" t="s">
        <v>177</v>
      </c>
      <c r="E88" s="255"/>
      <c r="F88" s="83" t="s">
        <v>99</v>
      </c>
      <c r="G88" s="85" t="s">
        <v>100</v>
      </c>
      <c r="H88" s="254" t="s">
        <v>95</v>
      </c>
      <c r="I88" s="255"/>
      <c r="J88" s="37" t="s">
        <v>175</v>
      </c>
    </row>
    <row r="89" spans="1:10" ht="21" customHeight="1">
      <c r="A89" s="238"/>
      <c r="B89" s="250"/>
      <c r="C89" s="67" t="s">
        <v>80</v>
      </c>
      <c r="D89" s="232" t="s">
        <v>178</v>
      </c>
      <c r="E89" s="258"/>
      <c r="F89" s="68" t="s">
        <v>102</v>
      </c>
      <c r="G89" s="74" t="s">
        <v>101</v>
      </c>
      <c r="H89" s="257" t="s">
        <v>96</v>
      </c>
      <c r="I89" s="258"/>
      <c r="J89" s="37" t="s">
        <v>87</v>
      </c>
    </row>
    <row r="90" spans="1:10" ht="21" customHeight="1">
      <c r="A90" s="238"/>
      <c r="B90" s="250"/>
      <c r="C90" s="67" t="s">
        <v>81</v>
      </c>
      <c r="D90" s="232" t="s">
        <v>179</v>
      </c>
      <c r="E90" s="258"/>
      <c r="F90" s="68" t="s">
        <v>103</v>
      </c>
      <c r="G90" s="74" t="s">
        <v>104</v>
      </c>
      <c r="H90" s="257" t="s">
        <v>97</v>
      </c>
      <c r="I90" s="258"/>
      <c r="J90" s="37" t="s">
        <v>86</v>
      </c>
    </row>
    <row r="91" spans="1:10" ht="21" customHeight="1" thickBot="1">
      <c r="A91" s="239"/>
      <c r="B91" s="265"/>
      <c r="C91" s="72" t="s">
        <v>82</v>
      </c>
      <c r="D91" s="223" t="s">
        <v>180</v>
      </c>
      <c r="E91" s="226"/>
      <c r="F91" s="79" t="s">
        <v>105</v>
      </c>
      <c r="G91" s="73" t="s">
        <v>106</v>
      </c>
      <c r="H91" s="263" t="s">
        <v>98</v>
      </c>
      <c r="I91" s="264"/>
      <c r="J91" s="37" t="s">
        <v>176</v>
      </c>
    </row>
    <row r="92" spans="1:10" ht="21" customHeight="1">
      <c r="A92" s="237" t="s">
        <v>206</v>
      </c>
      <c r="B92" s="197" t="s">
        <v>149</v>
      </c>
      <c r="C92" s="71" t="s">
        <v>61</v>
      </c>
      <c r="D92" s="252" t="s">
        <v>177</v>
      </c>
      <c r="E92" s="255"/>
      <c r="F92" s="83" t="s">
        <v>107</v>
      </c>
      <c r="G92" s="85" t="s">
        <v>108</v>
      </c>
      <c r="H92" s="254" t="s">
        <v>73</v>
      </c>
      <c r="I92" s="255"/>
      <c r="J92" s="37" t="s">
        <v>89</v>
      </c>
    </row>
    <row r="93" spans="1:10" ht="21" customHeight="1" thickBot="1">
      <c r="A93" s="238"/>
      <c r="B93" s="219"/>
      <c r="C93" s="72" t="s">
        <v>60</v>
      </c>
      <c r="D93" s="224" t="s">
        <v>178</v>
      </c>
      <c r="E93" s="264"/>
      <c r="F93" s="79" t="s">
        <v>109</v>
      </c>
      <c r="G93" s="73" t="s">
        <v>110</v>
      </c>
      <c r="H93" s="263" t="s">
        <v>74</v>
      </c>
      <c r="I93" s="264"/>
      <c r="J93" s="37" t="s">
        <v>90</v>
      </c>
    </row>
    <row r="94" spans="1:10" ht="21" customHeight="1">
      <c r="A94" s="237" t="s">
        <v>207</v>
      </c>
      <c r="B94" s="198" t="s">
        <v>193</v>
      </c>
      <c r="C94" s="63" t="s">
        <v>66</v>
      </c>
      <c r="D94" s="222" t="s">
        <v>179</v>
      </c>
      <c r="E94" s="262"/>
      <c r="F94" s="77" t="s">
        <v>111</v>
      </c>
      <c r="G94" s="64" t="s">
        <v>112</v>
      </c>
      <c r="H94" s="261" t="s">
        <v>94</v>
      </c>
      <c r="I94" s="262"/>
      <c r="J94" s="37" t="s">
        <v>91</v>
      </c>
    </row>
    <row r="95" spans="1:10" ht="21" customHeight="1" thickBot="1">
      <c r="A95" s="239"/>
      <c r="B95" s="219"/>
      <c r="C95" s="72" t="s">
        <v>84</v>
      </c>
      <c r="D95" s="223" t="s">
        <v>180</v>
      </c>
      <c r="E95" s="226"/>
      <c r="F95" s="79" t="s">
        <v>113</v>
      </c>
      <c r="G95" s="73" t="s">
        <v>114</v>
      </c>
      <c r="H95" s="263" t="s">
        <v>93</v>
      </c>
      <c r="I95" s="264"/>
      <c r="J95" s="37" t="s">
        <v>92</v>
      </c>
    </row>
    <row r="96" spans="1:10" ht="14.25" customHeight="1">
      <c r="A96" s="32"/>
      <c r="B96" s="38"/>
      <c r="C96" s="7"/>
      <c r="D96" s="7"/>
      <c r="E96" s="7"/>
      <c r="F96" s="7"/>
      <c r="G96" s="7"/>
      <c r="H96" s="7"/>
      <c r="I96" s="7"/>
    </row>
  </sheetData>
  <mergeCells count="175">
    <mergeCell ref="A88:A91"/>
    <mergeCell ref="B88:B91"/>
    <mergeCell ref="D88:E88"/>
    <mergeCell ref="H88:I88"/>
    <mergeCell ref="D89:E89"/>
    <mergeCell ref="H89:I89"/>
    <mergeCell ref="D90:E90"/>
    <mergeCell ref="A94:A95"/>
    <mergeCell ref="B94:B95"/>
    <mergeCell ref="D94:E94"/>
    <mergeCell ref="H94:I94"/>
    <mergeCell ref="D95:E95"/>
    <mergeCell ref="H95:I95"/>
    <mergeCell ref="H90:I90"/>
    <mergeCell ref="D91:E91"/>
    <mergeCell ref="H91:I91"/>
    <mergeCell ref="A92:A93"/>
    <mergeCell ref="B92:B93"/>
    <mergeCell ref="D92:E92"/>
    <mergeCell ref="H92:I92"/>
    <mergeCell ref="D93:E93"/>
    <mergeCell ref="H93:I93"/>
    <mergeCell ref="A84:A87"/>
    <mergeCell ref="B84:B87"/>
    <mergeCell ref="D84:E84"/>
    <mergeCell ref="H84:I84"/>
    <mergeCell ref="D85:E85"/>
    <mergeCell ref="H85:I85"/>
    <mergeCell ref="D86:E86"/>
    <mergeCell ref="H86:I86"/>
    <mergeCell ref="D87:E87"/>
    <mergeCell ref="H87:I87"/>
    <mergeCell ref="A80:A83"/>
    <mergeCell ref="B80:B83"/>
    <mergeCell ref="D80:E80"/>
    <mergeCell ref="H80:I80"/>
    <mergeCell ref="D81:E81"/>
    <mergeCell ref="H81:I81"/>
    <mergeCell ref="D82:E82"/>
    <mergeCell ref="H82:I82"/>
    <mergeCell ref="D83:E83"/>
    <mergeCell ref="H83:I83"/>
    <mergeCell ref="D75:E75"/>
    <mergeCell ref="F75:G75"/>
    <mergeCell ref="H75:I75"/>
    <mergeCell ref="A76:A79"/>
    <mergeCell ref="B76:B79"/>
    <mergeCell ref="D76:E76"/>
    <mergeCell ref="H76:I76"/>
    <mergeCell ref="D77:E77"/>
    <mergeCell ref="H77:I77"/>
    <mergeCell ref="D78:E78"/>
    <mergeCell ref="H78:I78"/>
    <mergeCell ref="D79:E79"/>
    <mergeCell ref="H79:I79"/>
    <mergeCell ref="H52:I52"/>
    <mergeCell ref="D53:E53"/>
    <mergeCell ref="H53:I53"/>
    <mergeCell ref="B54:B57"/>
    <mergeCell ref="D54:E54"/>
    <mergeCell ref="H54:I54"/>
    <mergeCell ref="D55:E55"/>
    <mergeCell ref="H55:I55"/>
    <mergeCell ref="D56:E56"/>
    <mergeCell ref="H56:I56"/>
    <mergeCell ref="D57:E57"/>
    <mergeCell ref="H57:I57"/>
    <mergeCell ref="D42:E42"/>
    <mergeCell ref="H42:I42"/>
    <mergeCell ref="D43:E43"/>
    <mergeCell ref="H43:I43"/>
    <mergeCell ref="D44:E44"/>
    <mergeCell ref="H44:I44"/>
    <mergeCell ref="D45:E45"/>
    <mergeCell ref="H45:I45"/>
    <mergeCell ref="A46:A57"/>
    <mergeCell ref="B46:B49"/>
    <mergeCell ref="D46:E46"/>
    <mergeCell ref="H46:I46"/>
    <mergeCell ref="D47:E47"/>
    <mergeCell ref="H47:I47"/>
    <mergeCell ref="D48:E48"/>
    <mergeCell ref="H48:I48"/>
    <mergeCell ref="D49:E49"/>
    <mergeCell ref="H49:I49"/>
    <mergeCell ref="B50:B53"/>
    <mergeCell ref="D50:E50"/>
    <mergeCell ref="H50:I50"/>
    <mergeCell ref="D51:E51"/>
    <mergeCell ref="H51:I51"/>
    <mergeCell ref="D52:E52"/>
    <mergeCell ref="D32:E32"/>
    <mergeCell ref="H32:I32"/>
    <mergeCell ref="D33:E33"/>
    <mergeCell ref="H33:I33"/>
    <mergeCell ref="A34:A45"/>
    <mergeCell ref="B34:B37"/>
    <mergeCell ref="D34:E34"/>
    <mergeCell ref="H34:I34"/>
    <mergeCell ref="D35:E35"/>
    <mergeCell ref="H35:I35"/>
    <mergeCell ref="D36:E36"/>
    <mergeCell ref="H36:I36"/>
    <mergeCell ref="D37:E37"/>
    <mergeCell ref="H37:I37"/>
    <mergeCell ref="B38:B41"/>
    <mergeCell ref="D38:E38"/>
    <mergeCell ref="H38:I38"/>
    <mergeCell ref="D39:E39"/>
    <mergeCell ref="H39:I39"/>
    <mergeCell ref="D40:E40"/>
    <mergeCell ref="H40:I40"/>
    <mergeCell ref="D41:E41"/>
    <mergeCell ref="H41:I41"/>
    <mergeCell ref="B42:B45"/>
    <mergeCell ref="A22:A33"/>
    <mergeCell ref="B22:B25"/>
    <mergeCell ref="D22:E22"/>
    <mergeCell ref="H22:I22"/>
    <mergeCell ref="D23:E23"/>
    <mergeCell ref="H23:I23"/>
    <mergeCell ref="D24:E24"/>
    <mergeCell ref="H24:I24"/>
    <mergeCell ref="D25:E25"/>
    <mergeCell ref="H25:I25"/>
    <mergeCell ref="B26:B29"/>
    <mergeCell ref="D26:E26"/>
    <mergeCell ref="H26:I26"/>
    <mergeCell ref="D27:E27"/>
    <mergeCell ref="H27:I27"/>
    <mergeCell ref="D28:E28"/>
    <mergeCell ref="H28:I28"/>
    <mergeCell ref="D29:E29"/>
    <mergeCell ref="H29:I29"/>
    <mergeCell ref="B30:B33"/>
    <mergeCell ref="D30:E30"/>
    <mergeCell ref="H30:I30"/>
    <mergeCell ref="D31:E31"/>
    <mergeCell ref="H31:I31"/>
    <mergeCell ref="H16:I16"/>
    <mergeCell ref="D17:E17"/>
    <mergeCell ref="H17:I17"/>
    <mergeCell ref="B18:B21"/>
    <mergeCell ref="D18:E18"/>
    <mergeCell ref="H18:I18"/>
    <mergeCell ref="D19:E19"/>
    <mergeCell ref="H19:I19"/>
    <mergeCell ref="D20:E20"/>
    <mergeCell ref="H20:I20"/>
    <mergeCell ref="D21:E21"/>
    <mergeCell ref="H21:I21"/>
    <mergeCell ref="B3:C3"/>
    <mergeCell ref="B4:C4"/>
    <mergeCell ref="B5:C5"/>
    <mergeCell ref="B6:C6"/>
    <mergeCell ref="B7:C7"/>
    <mergeCell ref="D9:E9"/>
    <mergeCell ref="F9:G9"/>
    <mergeCell ref="H9:I9"/>
    <mergeCell ref="A10:A21"/>
    <mergeCell ref="B10:B13"/>
    <mergeCell ref="D10:E10"/>
    <mergeCell ref="H10:I10"/>
    <mergeCell ref="D11:E11"/>
    <mergeCell ref="H11:I11"/>
    <mergeCell ref="D12:E12"/>
    <mergeCell ref="H12:I12"/>
    <mergeCell ref="D13:E13"/>
    <mergeCell ref="H13:I13"/>
    <mergeCell ref="B14:B17"/>
    <mergeCell ref="D14:E14"/>
    <mergeCell ref="H14:I14"/>
    <mergeCell ref="D15:E15"/>
    <mergeCell ref="H15:I15"/>
    <mergeCell ref="D16:E16"/>
  </mergeCells>
  <phoneticPr fontId="1"/>
  <pageMargins left="0.46" right="0.2" top="0.31" bottom="0.16" header="0.5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ksheet" shapeId="3073" r:id="rId4">
          <objectPr defaultSize="0" autoPict="0" r:id="rId5">
            <anchor moveWithCells="1">
              <from>
                <xdr:col>0</xdr:col>
                <xdr:colOff>361950</xdr:colOff>
                <xdr:row>63</xdr:row>
                <xdr:rowOff>0</xdr:rowOff>
              </from>
              <to>
                <xdr:col>8</xdr:col>
                <xdr:colOff>781050</xdr:colOff>
                <xdr:row>72</xdr:row>
                <xdr:rowOff>200025</xdr:rowOff>
              </to>
            </anchor>
          </objectPr>
        </oleObject>
      </mc:Choice>
      <mc:Fallback>
        <oleObject progId="Worksheet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4"/>
  <sheetViews>
    <sheetView zoomScaleNormal="100" zoomScaleSheetLayoutView="90" workbookViewId="0">
      <selection activeCell="C19" sqref="C19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54" width="2.625" customWidth="1"/>
  </cols>
  <sheetData>
    <row r="1" spans="1:18" ht="17.25">
      <c r="A1" s="178" t="s">
        <v>226</v>
      </c>
      <c r="B1" s="178"/>
      <c r="C1" s="178"/>
      <c r="D1" s="178"/>
      <c r="E1" s="178"/>
      <c r="F1" s="178"/>
      <c r="G1" s="178"/>
      <c r="H1" s="178"/>
      <c r="I1" s="178"/>
      <c r="J1" s="1"/>
      <c r="K1" s="1"/>
      <c r="L1" s="1"/>
    </row>
    <row r="2" spans="1:18" ht="7.5" customHeight="1" thickBot="1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.75" customHeight="1" thickBot="1">
      <c r="A3" s="28" t="s">
        <v>56</v>
      </c>
      <c r="B3" s="181" t="s">
        <v>57</v>
      </c>
      <c r="C3" s="187"/>
      <c r="D3" s="21" t="s">
        <v>118</v>
      </c>
      <c r="E3" s="21" t="s">
        <v>119</v>
      </c>
      <c r="F3" s="21" t="s">
        <v>120</v>
      </c>
      <c r="G3" s="20" t="s">
        <v>121</v>
      </c>
      <c r="H3" s="21" t="s">
        <v>122</v>
      </c>
      <c r="I3" s="34" t="s">
        <v>123</v>
      </c>
      <c r="K3" s="6"/>
      <c r="L3" s="1"/>
    </row>
    <row r="4" spans="1:18" ht="18.75" customHeight="1">
      <c r="A4" s="26" t="str">
        <f>IF(K4="","",VLOOKUP(K4,学校名!$A:$B,2,FALSE))</f>
        <v>久喜</v>
      </c>
      <c r="B4" s="188" t="str">
        <f>IF(L4="","",VLOOKUP(L4,学校名!$A:$B,2,FALSE))</f>
        <v>本庄第一</v>
      </c>
      <c r="C4" s="188" t="str">
        <f>IF(J4="","",VLOOKUP(J4,学校名!$A:$B,2,FALSE))</f>
        <v/>
      </c>
      <c r="D4" s="8" t="str">
        <f>IF(M4="","",VLOOKUP(M4,学校名!$A:$B,2,FALSE))</f>
        <v>花咲徳栄</v>
      </c>
      <c r="E4" s="8" t="str">
        <f>IF(N4="","",VLOOKUP(N4,学校名!$A:$B,2,FALSE))</f>
        <v>南稜</v>
      </c>
      <c r="F4" s="8" t="str">
        <f>IF(O4="","",VLOOKUP(O4,学校名!$A:$B,2,FALSE))</f>
        <v>山村学園</v>
      </c>
      <c r="G4" s="8" t="str">
        <f>IF(P4="","",VLOOKUP(P4,学校名!$A:$B,2,FALSE))</f>
        <v>川口総合</v>
      </c>
      <c r="H4" s="8" t="str">
        <f>IF(Q4="","",VLOOKUP(Q4,学校名!$A:$B,2,FALSE))</f>
        <v>浦和西</v>
      </c>
      <c r="I4" s="39" t="str">
        <f>IF(R4="","",VLOOKUP(R4,学校名!$A:$B,2,FALSE))</f>
        <v>入間向陽</v>
      </c>
      <c r="K4" s="2">
        <v>16</v>
      </c>
      <c r="L4" s="2">
        <v>3</v>
      </c>
      <c r="M4" s="10">
        <v>23</v>
      </c>
      <c r="N4" s="10">
        <v>20</v>
      </c>
      <c r="O4" s="10">
        <v>2</v>
      </c>
      <c r="P4" s="10">
        <v>9</v>
      </c>
      <c r="Q4" s="10">
        <v>19</v>
      </c>
      <c r="R4" s="10">
        <v>1</v>
      </c>
    </row>
    <row r="5" spans="1:18" ht="18.75" customHeight="1">
      <c r="A5" s="26" t="str">
        <f>IF(K5="","",VLOOKUP(K5,学校名!$A:$B,2,FALSE))</f>
        <v>埼玉平成</v>
      </c>
      <c r="B5" s="188" t="str">
        <f>IF(L5="","",VLOOKUP(L5,学校名!$A:$B,2,FALSE))</f>
        <v>大宮開成</v>
      </c>
      <c r="C5" s="188" t="str">
        <f>IF(J5="","",VLOOKUP(J5,学校名!$A:$B,2,FALSE))</f>
        <v/>
      </c>
      <c r="D5" s="8" t="str">
        <f>IF(M5="","",VLOOKUP(M5,学校名!$A:$B,2,FALSE))</f>
        <v>熊谷女子</v>
      </c>
      <c r="E5" s="8" t="str">
        <f>IF(N5="","",VLOOKUP(N5,学校名!$A:$B,2,FALSE))</f>
        <v>秋草学園</v>
      </c>
      <c r="F5" s="8" t="str">
        <f>IF(O5="","",VLOOKUP(O5,学校名!$A:$B,2,FALSE))</f>
        <v>松山女子</v>
      </c>
      <c r="G5" s="8" t="str">
        <f>IF(P5="","",VLOOKUP(P5,学校名!$A:$B,2,FALSE))</f>
        <v>所沢</v>
      </c>
      <c r="H5" s="8" t="str">
        <f>IF(Q5="","",VLOOKUP(Q5,学校名!$A:$B,2,FALSE))</f>
        <v>浦和実業</v>
      </c>
      <c r="I5" s="39" t="str">
        <f>IF(R5="","",VLOOKUP(R5,学校名!$A:$B,2,FALSE))</f>
        <v>宮代</v>
      </c>
      <c r="K5" s="2">
        <v>4</v>
      </c>
      <c r="L5" s="2">
        <v>13</v>
      </c>
      <c r="M5" s="10">
        <v>11</v>
      </c>
      <c r="N5" s="10">
        <v>32</v>
      </c>
      <c r="O5" s="10">
        <v>5</v>
      </c>
      <c r="P5" s="10">
        <v>25</v>
      </c>
      <c r="Q5" s="10">
        <v>24</v>
      </c>
      <c r="R5" s="10">
        <v>31</v>
      </c>
    </row>
    <row r="6" spans="1:18" ht="18.75" customHeight="1">
      <c r="A6" s="26" t="str">
        <f>IF(K6="","",VLOOKUP(K6,学校名!$A:$B,2,FALSE))</f>
        <v>和光国際</v>
      </c>
      <c r="B6" s="188" t="str">
        <f>IF(L6="","",VLOOKUP(L6,学校名!$A:$B,2,FALSE))</f>
        <v>浦和一女</v>
      </c>
      <c r="C6" s="188" t="str">
        <f>IF(J6="","",VLOOKUP(J6,学校名!$A:$B,2,FALSE))</f>
        <v/>
      </c>
      <c r="D6" s="8" t="str">
        <f>IF(M6="","",VLOOKUP(M6,学校名!$A:$B,2,FALSE))</f>
        <v>市立浦和</v>
      </c>
      <c r="E6" s="8" t="str">
        <f>IF(N6="","",VLOOKUP(N6,学校名!$A:$B,2,FALSE))</f>
        <v>明の星</v>
      </c>
      <c r="F6" s="8" t="str">
        <f>IF(O6="","",VLOOKUP(O6,学校名!$A:$B,2,FALSE))</f>
        <v>淑徳与野</v>
      </c>
      <c r="G6" s="8" t="str">
        <f>IF(P6="","",VLOOKUP(P6,学校名!$A:$B,2,FALSE))</f>
        <v>大宮南</v>
      </c>
      <c r="H6" s="8" t="str">
        <f>IF(Q6="","",VLOOKUP(Q6,学校名!$A:$B,2,FALSE))</f>
        <v>越ヶ谷</v>
      </c>
      <c r="I6" s="39" t="str">
        <f>IF(R6="","",VLOOKUP(R6,学校名!$A:$B,2,FALSE))</f>
        <v>本庄</v>
      </c>
      <c r="K6" s="2">
        <v>7</v>
      </c>
      <c r="L6" s="2">
        <v>21</v>
      </c>
      <c r="M6" s="10">
        <v>22</v>
      </c>
      <c r="N6" s="10">
        <v>12</v>
      </c>
      <c r="O6" s="10">
        <v>15</v>
      </c>
      <c r="P6" s="10">
        <v>10</v>
      </c>
      <c r="Q6" s="10">
        <v>14</v>
      </c>
      <c r="R6" s="10">
        <v>28</v>
      </c>
    </row>
    <row r="7" spans="1:18" ht="18.75" customHeight="1" thickBot="1">
      <c r="A7" s="16" t="str">
        <f>IF(K7="","",VLOOKUP(K7,学校名!$A:$B,2,FALSE))</f>
        <v>杉戸農業</v>
      </c>
      <c r="B7" s="189" t="str">
        <f>IF(L7="","",VLOOKUP(L7,学校名!$A:$B,2,FALSE))</f>
        <v>埼玉栄</v>
      </c>
      <c r="C7" s="189" t="str">
        <f>IF(J7="","",VLOOKUP(J7,学校名!$A:$B,2,FALSE))</f>
        <v/>
      </c>
      <c r="D7" s="40" t="str">
        <f>IF(M7="","",VLOOKUP(M7,学校名!$A:$B,2,FALSE))</f>
        <v>昌平</v>
      </c>
      <c r="E7" s="40" t="str">
        <f>IF(N7="","",VLOOKUP(N7,学校名!$A:$B,2,FALSE))</f>
        <v>狭山ヶ丘</v>
      </c>
      <c r="F7" s="40" t="str">
        <f>IF(O7="","",VLOOKUP(O7,学校名!$A:$B,2,FALSE))</f>
        <v>自由の森</v>
      </c>
      <c r="G7" s="40" t="str">
        <f>IF(P7="","",VLOOKUP(P7,学校名!$A:$B,2,FALSE))</f>
        <v>川北寄</v>
      </c>
      <c r="H7" s="40" t="str">
        <f>IF(Q7="","",VLOOKUP(Q7,学校名!$A:$B,2,FALSE))</f>
        <v>武妻</v>
      </c>
      <c r="I7" s="41" t="str">
        <f>IF(R7="","",VLOOKUP(R7,学校名!$A:$B,2,FALSE))</f>
        <v>庄和</v>
      </c>
      <c r="K7" s="11">
        <v>17</v>
      </c>
      <c r="L7" s="2">
        <v>8</v>
      </c>
      <c r="M7" s="10">
        <v>26</v>
      </c>
      <c r="N7" s="10">
        <v>27</v>
      </c>
      <c r="O7" s="10">
        <v>18</v>
      </c>
      <c r="P7" s="10">
        <v>30</v>
      </c>
      <c r="Q7" s="10">
        <v>29</v>
      </c>
      <c r="R7" s="10">
        <v>6</v>
      </c>
    </row>
    <row r="8" spans="1:18" ht="9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75" customHeight="1" thickBot="1">
      <c r="A9" s="19" t="s">
        <v>130</v>
      </c>
      <c r="B9" s="20" t="s">
        <v>129</v>
      </c>
      <c r="C9" s="21" t="s">
        <v>58</v>
      </c>
      <c r="D9" s="181" t="s">
        <v>128</v>
      </c>
      <c r="E9" s="180"/>
      <c r="F9" s="190" t="s">
        <v>127</v>
      </c>
      <c r="G9" s="191"/>
      <c r="H9" s="192" t="s">
        <v>11</v>
      </c>
      <c r="I9" s="193"/>
      <c r="J9" s="1"/>
      <c r="K9" s="1"/>
      <c r="L9" s="1"/>
    </row>
    <row r="10" spans="1:18" ht="18.75" customHeight="1">
      <c r="A10" s="194" t="s">
        <v>196</v>
      </c>
      <c r="B10" s="197" t="s">
        <v>43</v>
      </c>
      <c r="C10" s="13" t="s">
        <v>147</v>
      </c>
      <c r="D10" s="200" t="s">
        <v>59</v>
      </c>
      <c r="E10" s="201"/>
      <c r="F10" s="12" t="str">
        <f>IF(K10="","",VLOOKUP(K10,学校名!$A:$B,2,FALSE))</f>
        <v>大宮開成</v>
      </c>
      <c r="G10" s="22" t="str">
        <f>IF(L10="","",VLOOKUP(L10,学校名!$A:$B,2,FALSE))</f>
        <v>浦和一女</v>
      </c>
      <c r="H10" s="202" t="str">
        <f>IF(P10="","",VLOOKUP(P10,学校名!$A:$B,2,FALSE))</f>
        <v>久喜</v>
      </c>
      <c r="I10" s="201"/>
      <c r="K10" s="10">
        <v>13</v>
      </c>
      <c r="L10" s="2">
        <v>21</v>
      </c>
      <c r="P10" s="10">
        <v>16</v>
      </c>
    </row>
    <row r="11" spans="1:18" ht="18.75" customHeight="1">
      <c r="A11" s="195"/>
      <c r="B11" s="198"/>
      <c r="C11" s="15" t="s">
        <v>60</v>
      </c>
      <c r="D11" s="203" t="s">
        <v>75</v>
      </c>
      <c r="E11" s="204"/>
      <c r="F11" s="14" t="str">
        <f>IF(K11="","",VLOOKUP(K11,学校名!$A:$B,2,FALSE))</f>
        <v>花咲徳栄</v>
      </c>
      <c r="G11" s="9" t="str">
        <f>IF(L11="","",VLOOKUP(L11,学校名!$A:$B,2,FALSE))</f>
        <v>市立浦和</v>
      </c>
      <c r="H11" s="205" t="str">
        <f>IF(P11="","",VLOOKUP(P11,学校名!$A:$B,2,FALSE))</f>
        <v>川口総合</v>
      </c>
      <c r="I11" s="204"/>
      <c r="K11" s="10">
        <v>23</v>
      </c>
      <c r="L11" s="2">
        <v>22</v>
      </c>
      <c r="P11" s="10">
        <v>9</v>
      </c>
    </row>
    <row r="12" spans="1:18" ht="18.75" customHeight="1">
      <c r="A12" s="195"/>
      <c r="B12" s="198"/>
      <c r="C12" s="15" t="s">
        <v>190</v>
      </c>
      <c r="D12" s="203" t="s">
        <v>191</v>
      </c>
      <c r="E12" s="204"/>
      <c r="F12" s="14" t="str">
        <f>IF(K12="","",VLOOKUP(K12,学校名!$A:$B,2,FALSE))</f>
        <v>久喜</v>
      </c>
      <c r="G12" s="9" t="str">
        <f>IF(L12="","",VLOOKUP(L12,学校名!$A:$B,2,FALSE))</f>
        <v>埼玉平成</v>
      </c>
      <c r="H12" s="205" t="str">
        <f>IF(P12="","",VLOOKUP(P12,学校名!$A:$B,2,FALSE))</f>
        <v>浦和一女</v>
      </c>
      <c r="I12" s="204"/>
      <c r="K12" s="10">
        <v>16</v>
      </c>
      <c r="L12" s="2">
        <v>4</v>
      </c>
      <c r="P12" s="10">
        <v>21</v>
      </c>
    </row>
    <row r="13" spans="1:18" ht="18.75" customHeight="1" thickBot="1">
      <c r="A13" s="195"/>
      <c r="B13" s="199"/>
      <c r="C13" s="51" t="s">
        <v>84</v>
      </c>
      <c r="D13" s="206" t="s">
        <v>192</v>
      </c>
      <c r="E13" s="207"/>
      <c r="F13" s="52" t="str">
        <f>IF(K13="","",VLOOKUP(K13,学校名!$A:$B,2,FALSE))</f>
        <v>川口総合</v>
      </c>
      <c r="G13" s="53" t="str">
        <f>IF(L13="","",VLOOKUP(L13,学校名!$A:$B,2,FALSE))</f>
        <v>所沢</v>
      </c>
      <c r="H13" s="208" t="str">
        <f>IF(P13="","",VLOOKUP(P13,学校名!$A:$B,2,FALSE))</f>
        <v>市立浦和</v>
      </c>
      <c r="I13" s="207"/>
      <c r="K13" s="10">
        <v>9</v>
      </c>
      <c r="L13" s="2">
        <v>25</v>
      </c>
      <c r="P13" s="10">
        <v>22</v>
      </c>
    </row>
    <row r="14" spans="1:18" ht="18.75" customHeight="1" thickTop="1">
      <c r="A14" s="195"/>
      <c r="B14" s="209" t="s">
        <v>227</v>
      </c>
      <c r="C14" s="55" t="s">
        <v>152</v>
      </c>
      <c r="D14" s="212" t="s">
        <v>153</v>
      </c>
      <c r="E14" s="213"/>
      <c r="F14" s="54" t="str">
        <f>IF(K14="","",VLOOKUP(K14,学校名!$A:$B,2,FALSE))</f>
        <v>山村学園</v>
      </c>
      <c r="G14" s="56" t="str">
        <f>IF(L14="","",VLOOKUP(L14,学校名!$A:$B,2,FALSE))</f>
        <v>松山女子</v>
      </c>
      <c r="H14" s="214" t="str">
        <f>IF(P14="","",VLOOKUP(P14,学校名!$A:$B,2,FALSE))</f>
        <v>杉戸農業</v>
      </c>
      <c r="I14" s="213"/>
      <c r="K14" s="10">
        <v>2</v>
      </c>
      <c r="L14" s="2">
        <v>5</v>
      </c>
      <c r="P14" s="10">
        <v>17</v>
      </c>
    </row>
    <row r="15" spans="1:18" ht="18.75" customHeight="1">
      <c r="A15" s="195"/>
      <c r="B15" s="210"/>
      <c r="C15" s="15" t="s">
        <v>60</v>
      </c>
      <c r="D15" s="203" t="s">
        <v>75</v>
      </c>
      <c r="E15" s="204"/>
      <c r="F15" s="14" t="str">
        <f>IF(K15="","",VLOOKUP(K15,学校名!$A:$B,2,FALSE))</f>
        <v>本庄第一</v>
      </c>
      <c r="G15" s="9" t="str">
        <f>IF(L15="","",VLOOKUP(L15,学校名!$A:$B,2,FALSE))</f>
        <v>埼玉栄</v>
      </c>
      <c r="H15" s="205" t="str">
        <f>IF(P15="","",VLOOKUP(P15,学校名!$A:$B,2,FALSE))</f>
        <v>大宮南</v>
      </c>
      <c r="I15" s="204"/>
      <c r="K15" s="10">
        <v>3</v>
      </c>
      <c r="L15" s="2">
        <v>8</v>
      </c>
      <c r="P15" s="10">
        <v>10</v>
      </c>
    </row>
    <row r="16" spans="1:18" ht="18.75" customHeight="1">
      <c r="A16" s="195"/>
      <c r="B16" s="210"/>
      <c r="C16" s="15" t="s">
        <v>173</v>
      </c>
      <c r="D16" s="203" t="s">
        <v>76</v>
      </c>
      <c r="E16" s="204"/>
      <c r="F16" s="14" t="str">
        <f>IF(K16="","",VLOOKUP(K16,学校名!$A:$B,2,FALSE))</f>
        <v>和光国際</v>
      </c>
      <c r="G16" s="9" t="str">
        <f>IF(L16="","",VLOOKUP(L16,学校名!$A:$B,2,FALSE))</f>
        <v>杉戸農業</v>
      </c>
      <c r="H16" s="205" t="str">
        <f>IF(P16="","",VLOOKUP(P16,学校名!$A:$B,2,FALSE))</f>
        <v>松山女子</v>
      </c>
      <c r="I16" s="204"/>
      <c r="K16" s="10">
        <v>7</v>
      </c>
      <c r="L16" s="2">
        <v>17</v>
      </c>
      <c r="P16" s="10">
        <v>5</v>
      </c>
    </row>
    <row r="17" spans="1:16" ht="18.75" customHeight="1" thickBot="1">
      <c r="A17" s="195"/>
      <c r="B17" s="211"/>
      <c r="C17" s="57" t="s">
        <v>174</v>
      </c>
      <c r="D17" s="215" t="s">
        <v>78</v>
      </c>
      <c r="E17" s="216"/>
      <c r="F17" s="58" t="str">
        <f>IF(K17="","",VLOOKUP(K17,学校名!$A:$B,2,FALSE))</f>
        <v>大宮南</v>
      </c>
      <c r="G17" s="59" t="str">
        <f>IF(L17="","",VLOOKUP(L17,学校名!$A:$B,2,FALSE))</f>
        <v>川北寄</v>
      </c>
      <c r="H17" s="217" t="str">
        <f>IF(P17="","",VLOOKUP(P17,学校名!$A:$B,2,FALSE))</f>
        <v>本庄第一</v>
      </c>
      <c r="I17" s="216"/>
      <c r="K17" s="10">
        <v>10</v>
      </c>
      <c r="L17" s="2">
        <v>30</v>
      </c>
      <c r="P17" s="10">
        <v>3</v>
      </c>
    </row>
    <row r="18" spans="1:16" ht="18.75" customHeight="1" thickTop="1">
      <c r="A18" s="195"/>
      <c r="B18" s="218" t="s">
        <v>202</v>
      </c>
      <c r="C18" s="55" t="s">
        <v>61</v>
      </c>
      <c r="D18" s="212" t="s">
        <v>211</v>
      </c>
      <c r="E18" s="213"/>
      <c r="F18" s="54" t="str">
        <f>IF(K18="","",VLOOKUP(K18,学校名!$A:$B,2,FALSE))</f>
        <v>南稜</v>
      </c>
      <c r="G18" s="56" t="str">
        <f>IF(L18="","",VLOOKUP(L18,学校名!$A:$B,2,FALSE))</f>
        <v>秋草学園</v>
      </c>
      <c r="H18" s="214" t="str">
        <f>IF(P18="","",VLOOKUP(P18,学校名!$A:$B,2,FALSE))</f>
        <v>熊谷女子</v>
      </c>
      <c r="I18" s="213"/>
      <c r="K18" s="10">
        <v>20</v>
      </c>
      <c r="L18" s="2">
        <v>32</v>
      </c>
      <c r="P18" s="10">
        <v>11</v>
      </c>
    </row>
    <row r="19" spans="1:16" ht="18.75" customHeight="1">
      <c r="A19" s="195"/>
      <c r="B19" s="198"/>
      <c r="C19" s="24" t="s">
        <v>60</v>
      </c>
      <c r="D19" s="188" t="s">
        <v>212</v>
      </c>
      <c r="E19" s="220"/>
      <c r="F19" s="26" t="str">
        <f>IF(K19="","",VLOOKUP(K19,学校名!$A:$B,2,FALSE))</f>
        <v>入間向陽</v>
      </c>
      <c r="G19" s="4" t="str">
        <f>IF(L19="","",VLOOKUP(L19,学校名!$A:$B,2,FALSE))</f>
        <v>宮代</v>
      </c>
      <c r="H19" s="221" t="str">
        <f>IF(P19="","",VLOOKUP(P19,学校名!$A:$B,2,FALSE))</f>
        <v>淑徳与野</v>
      </c>
      <c r="I19" s="220"/>
      <c r="K19" s="10">
        <v>1</v>
      </c>
      <c r="L19" s="2">
        <v>31</v>
      </c>
      <c r="P19" s="10">
        <v>15</v>
      </c>
    </row>
    <row r="20" spans="1:16" ht="18.75" customHeight="1">
      <c r="A20" s="195"/>
      <c r="B20" s="198"/>
      <c r="C20" s="15" t="s">
        <v>66</v>
      </c>
      <c r="D20" s="188" t="s">
        <v>213</v>
      </c>
      <c r="E20" s="222"/>
      <c r="F20" s="26" t="str">
        <f>IF(K20="","",VLOOKUP(K20,学校名!$A:$B,2,FALSE))</f>
        <v>熊谷女子</v>
      </c>
      <c r="G20" s="4" t="str">
        <f>IF(L20="","",VLOOKUP(L20,学校名!$A:$B,2,FALSE))</f>
        <v>昌平</v>
      </c>
      <c r="H20" s="221" t="str">
        <f>IF(P20="","",VLOOKUP(P20,学校名!$A:$B,2,FALSE))</f>
        <v>入間向陽</v>
      </c>
      <c r="I20" s="220"/>
      <c r="K20" s="10">
        <v>11</v>
      </c>
      <c r="L20" s="2">
        <v>26</v>
      </c>
      <c r="P20" s="10">
        <v>1</v>
      </c>
    </row>
    <row r="21" spans="1:16" ht="18.75" customHeight="1" thickBot="1">
      <c r="A21" s="196"/>
      <c r="B21" s="219"/>
      <c r="C21" s="17" t="s">
        <v>84</v>
      </c>
      <c r="D21" s="223" t="s">
        <v>214</v>
      </c>
      <c r="E21" s="224"/>
      <c r="F21" s="16" t="str">
        <f>IF(K21="","",VLOOKUP(K21,学校名!$A:$B,2,FALSE))</f>
        <v>淑徳与野</v>
      </c>
      <c r="G21" s="23" t="str">
        <f>IF(L21="","",VLOOKUP(L21,学校名!$A:$B,2,FALSE))</f>
        <v>自由の森</v>
      </c>
      <c r="H21" s="225" t="str">
        <f>IF(P21="","",VLOOKUP(P21,学校名!$A:$B,2,FALSE))</f>
        <v>宮代</v>
      </c>
      <c r="I21" s="226"/>
      <c r="K21" s="10">
        <v>15</v>
      </c>
      <c r="L21" s="2">
        <v>18</v>
      </c>
      <c r="P21" s="10">
        <v>31</v>
      </c>
    </row>
    <row r="22" spans="1:16" ht="18.75" customHeight="1">
      <c r="A22" s="227" t="s">
        <v>197</v>
      </c>
      <c r="B22" s="230" t="s">
        <v>43</v>
      </c>
      <c r="C22" s="24" t="s">
        <v>62</v>
      </c>
      <c r="D22" s="188" t="s">
        <v>63</v>
      </c>
      <c r="E22" s="222"/>
      <c r="F22" s="26" t="str">
        <f>IF(K22="","",VLOOKUP(K22,学校名!$A:$B,2,FALSE))</f>
        <v>浦和西</v>
      </c>
      <c r="G22" s="4" t="str">
        <f>IF(L22="","",VLOOKUP(L22,学校名!$A:$B,2,FALSE))</f>
        <v>越ヶ谷</v>
      </c>
      <c r="H22" s="221" t="str">
        <f>IF(P22="","",VLOOKUP(P22,学校名!$A:$B,2,FALSE))</f>
        <v>山村学園</v>
      </c>
      <c r="I22" s="220"/>
      <c r="K22" s="10">
        <v>19</v>
      </c>
      <c r="L22" s="2">
        <v>14</v>
      </c>
      <c r="P22" s="10">
        <v>2</v>
      </c>
    </row>
    <row r="23" spans="1:16" ht="18.75" customHeight="1">
      <c r="A23" s="228"/>
      <c r="B23" s="230"/>
      <c r="C23" s="15" t="s">
        <v>64</v>
      </c>
      <c r="D23" s="203" t="s">
        <v>154</v>
      </c>
      <c r="E23" s="232"/>
      <c r="F23" s="14" t="str">
        <f>IF(K23="","",VLOOKUP(K23,学校名!$A:$B,2,FALSE))</f>
        <v>花咲徳栄</v>
      </c>
      <c r="G23" s="9" t="str">
        <f>IF(L23="","",VLOOKUP(L23,学校名!$A:$B,2,FALSE))</f>
        <v>昌平</v>
      </c>
      <c r="H23" s="205" t="str">
        <f>IF(P23="","",VLOOKUP(P23,学校名!$A:$B,2,FALSE))</f>
        <v>杉戸農業</v>
      </c>
      <c r="I23" s="204"/>
      <c r="K23" s="10">
        <v>23</v>
      </c>
      <c r="L23" s="2">
        <v>26</v>
      </c>
      <c r="P23" s="10">
        <v>17</v>
      </c>
    </row>
    <row r="24" spans="1:16" ht="18.75" customHeight="1">
      <c r="A24" s="228"/>
      <c r="B24" s="230"/>
      <c r="C24" s="25" t="s">
        <v>155</v>
      </c>
      <c r="D24" s="203" t="s">
        <v>150</v>
      </c>
      <c r="E24" s="232"/>
      <c r="F24" s="14" t="str">
        <f>IF(K24="","",VLOOKUP(K24,学校名!$A:$B,2,FALSE))</f>
        <v>山村学園</v>
      </c>
      <c r="G24" s="9" t="str">
        <f>IF(L24="","",VLOOKUP(L24,学校名!$A:$B,2,FALSE))</f>
        <v>淑徳与野</v>
      </c>
      <c r="H24" s="205" t="str">
        <f>IF(P24="","",VLOOKUP(P24,学校名!$A:$B,2,FALSE))</f>
        <v>越ヶ谷</v>
      </c>
      <c r="I24" s="204"/>
      <c r="K24" s="10">
        <v>2</v>
      </c>
      <c r="L24" s="2">
        <v>15</v>
      </c>
      <c r="P24" s="10">
        <v>14</v>
      </c>
    </row>
    <row r="25" spans="1:16" ht="18.75" customHeight="1" thickBot="1">
      <c r="A25" s="228"/>
      <c r="B25" s="231"/>
      <c r="C25" s="51" t="s">
        <v>156</v>
      </c>
      <c r="D25" s="206" t="s">
        <v>151</v>
      </c>
      <c r="E25" s="233"/>
      <c r="F25" s="52" t="str">
        <f>IF(K25="","",VLOOKUP(K25,学校名!$A:$B,2,FALSE))</f>
        <v>埼玉平成</v>
      </c>
      <c r="G25" s="53" t="str">
        <f>IF(L25="","",VLOOKUP(L25,学校名!$A:$B,2,FALSE))</f>
        <v>杉戸農業</v>
      </c>
      <c r="H25" s="208" t="str">
        <f>IF(P25="","",VLOOKUP(P25,学校名!$A:$B,2,FALSE))</f>
        <v>昌平</v>
      </c>
      <c r="I25" s="207"/>
      <c r="K25" s="10">
        <v>4</v>
      </c>
      <c r="L25" s="2">
        <v>17</v>
      </c>
      <c r="P25" s="10">
        <v>26</v>
      </c>
    </row>
    <row r="26" spans="1:16" ht="18.75" customHeight="1" thickTop="1">
      <c r="A26" s="228"/>
      <c r="B26" s="218" t="s">
        <v>209</v>
      </c>
      <c r="C26" s="55" t="s">
        <v>125</v>
      </c>
      <c r="D26" s="212" t="s">
        <v>77</v>
      </c>
      <c r="E26" s="234"/>
      <c r="F26" s="54" t="str">
        <f>IF(K26="","",VLOOKUP(K26,学校名!$A:$B,2,FALSE))</f>
        <v>松山女子</v>
      </c>
      <c r="G26" s="56" t="str">
        <f>IF(L26="","",VLOOKUP(L26,学校名!$A:$B,2,FALSE))</f>
        <v>自由の森</v>
      </c>
      <c r="H26" s="214" t="str">
        <f>IF(P26="","",VLOOKUP(P26,学校名!$A:$B,2,FALSE))</f>
        <v>大宮開成</v>
      </c>
      <c r="I26" s="213"/>
      <c r="K26" s="10">
        <v>5</v>
      </c>
      <c r="L26" s="2">
        <v>18</v>
      </c>
      <c r="P26" s="10">
        <v>13</v>
      </c>
    </row>
    <row r="27" spans="1:16" ht="18.75" customHeight="1">
      <c r="A27" s="228"/>
      <c r="B27" s="198"/>
      <c r="C27" s="15" t="s">
        <v>126</v>
      </c>
      <c r="D27" s="203" t="s">
        <v>75</v>
      </c>
      <c r="E27" s="232"/>
      <c r="F27" s="14" t="str">
        <f>IF(K27="","",VLOOKUP(K27,学校名!$A:$B,2,FALSE))</f>
        <v>川口総合</v>
      </c>
      <c r="G27" s="9" t="str">
        <f>IF(L27="","",VLOOKUP(L27,学校名!$A:$B,2,FALSE))</f>
        <v>川北寄</v>
      </c>
      <c r="H27" s="205" t="str">
        <f>IF(P27="","",VLOOKUP(P27,学校名!$A:$B,2,FALSE))</f>
        <v>宮代</v>
      </c>
      <c r="I27" s="204"/>
      <c r="K27" s="10">
        <v>9</v>
      </c>
      <c r="L27" s="2">
        <v>30</v>
      </c>
      <c r="P27" s="10">
        <v>31</v>
      </c>
    </row>
    <row r="28" spans="1:16" ht="18.75" customHeight="1">
      <c r="A28" s="228"/>
      <c r="B28" s="198"/>
      <c r="C28" s="25" t="s">
        <v>66</v>
      </c>
      <c r="D28" s="203" t="s">
        <v>76</v>
      </c>
      <c r="E28" s="232"/>
      <c r="F28" s="14" t="str">
        <f>IF(K28="","",VLOOKUP(K28,学校名!$A:$B,2,FALSE))</f>
        <v>本庄第一</v>
      </c>
      <c r="G28" s="9" t="str">
        <f>IF(L28="","",VLOOKUP(L28,学校名!$A:$B,2,FALSE))</f>
        <v>大宮開成</v>
      </c>
      <c r="H28" s="205" t="str">
        <f>IF(P28="","",VLOOKUP(P28,学校名!$A:$B,2,FALSE))</f>
        <v>川北寄</v>
      </c>
      <c r="I28" s="204"/>
      <c r="K28" s="10">
        <v>3</v>
      </c>
      <c r="L28" s="2">
        <v>13</v>
      </c>
      <c r="P28" s="10">
        <v>30</v>
      </c>
    </row>
    <row r="29" spans="1:16" ht="18.75" customHeight="1" thickBot="1">
      <c r="A29" s="228"/>
      <c r="B29" s="199"/>
      <c r="C29" s="51" t="s">
        <v>170</v>
      </c>
      <c r="D29" s="206" t="s">
        <v>78</v>
      </c>
      <c r="E29" s="233"/>
      <c r="F29" s="52" t="str">
        <f>IF(K29="","",VLOOKUP(K29,学校名!$A:$B,2,FALSE))</f>
        <v>本庄</v>
      </c>
      <c r="G29" s="53" t="str">
        <f>IF(L29="","",VLOOKUP(L29,学校名!$A:$B,2,FALSE))</f>
        <v>宮代</v>
      </c>
      <c r="H29" s="208" t="str">
        <f>IF(P29="","",VLOOKUP(P29,学校名!$A:$B,2,FALSE))</f>
        <v>川口総合</v>
      </c>
      <c r="I29" s="207"/>
      <c r="K29" s="10">
        <v>28</v>
      </c>
      <c r="L29" s="2">
        <v>31</v>
      </c>
      <c r="P29" s="10">
        <v>9</v>
      </c>
    </row>
    <row r="30" spans="1:16" ht="18.75" customHeight="1" thickTop="1">
      <c r="A30" s="228"/>
      <c r="B30" s="198" t="s">
        <v>44</v>
      </c>
      <c r="C30" s="24" t="s">
        <v>62</v>
      </c>
      <c r="D30" s="188" t="s">
        <v>211</v>
      </c>
      <c r="E30" s="220"/>
      <c r="F30" s="26" t="str">
        <f>IF(K30="","",VLOOKUP(K30,学校名!$A:$B,2,FALSE))</f>
        <v>浦和実業</v>
      </c>
      <c r="G30" s="4" t="str">
        <f>IF(L30="","",VLOOKUP(L30,学校名!$A:$B,2,FALSE))</f>
        <v>武妻</v>
      </c>
      <c r="H30" s="221" t="str">
        <f>IF(P30="","",VLOOKUP(P30,学校名!$A:$B,2,FALSE))</f>
        <v>所沢</v>
      </c>
      <c r="I30" s="220"/>
      <c r="K30" s="10">
        <v>24</v>
      </c>
      <c r="L30" s="2">
        <v>29</v>
      </c>
      <c r="P30" s="10">
        <v>25</v>
      </c>
    </row>
    <row r="31" spans="1:16" ht="18.75" customHeight="1">
      <c r="A31" s="228"/>
      <c r="B31" s="198"/>
      <c r="C31" s="15" t="s">
        <v>60</v>
      </c>
      <c r="D31" s="203" t="s">
        <v>212</v>
      </c>
      <c r="E31" s="204"/>
      <c r="F31" s="14" t="str">
        <f>IF(K31="","",VLOOKUP(K31,学校名!$A:$B,2,FALSE))</f>
        <v>入間向陽</v>
      </c>
      <c r="G31" s="9" t="str">
        <f>IF(L31="","",VLOOKUP(L31,学校名!$A:$B,2,FALSE))</f>
        <v>庄和</v>
      </c>
      <c r="H31" s="235" t="s">
        <v>52</v>
      </c>
      <c r="I31" s="236"/>
      <c r="K31" s="10">
        <v>1</v>
      </c>
      <c r="L31" s="2">
        <v>6</v>
      </c>
      <c r="P31" s="10">
        <v>27</v>
      </c>
    </row>
    <row r="32" spans="1:16" ht="18.75" customHeight="1">
      <c r="A32" s="228"/>
      <c r="B32" s="198"/>
      <c r="C32" s="15" t="s">
        <v>215</v>
      </c>
      <c r="D32" s="203" t="s">
        <v>213</v>
      </c>
      <c r="E32" s="204"/>
      <c r="F32" s="14" t="str">
        <f>IF(K32="","",VLOOKUP(K32,学校名!$A:$B,2,FALSE))</f>
        <v>所沢</v>
      </c>
      <c r="G32" s="9" t="str">
        <f>IF(L32="","",VLOOKUP(L32,学校名!$A:$B,2,FALSE))</f>
        <v>大宮南</v>
      </c>
      <c r="H32" s="205" t="str">
        <f>IF(P32="","",VLOOKUP(P32,学校名!$A:$B,2,FALSE))</f>
        <v>武妻</v>
      </c>
      <c r="I32" s="204"/>
      <c r="K32" s="10">
        <v>25</v>
      </c>
      <c r="L32" s="2">
        <v>10</v>
      </c>
      <c r="P32" s="10">
        <v>29</v>
      </c>
    </row>
    <row r="33" spans="1:16" ht="18.75" customHeight="1" thickBot="1">
      <c r="A33" s="229"/>
      <c r="B33" s="219"/>
      <c r="C33" s="17" t="s">
        <v>84</v>
      </c>
      <c r="D33" s="223" t="s">
        <v>214</v>
      </c>
      <c r="E33" s="224"/>
      <c r="F33" s="16" t="str">
        <f>IF(K33="","",VLOOKUP(K33,学校名!$A:$B,2,FALSE))</f>
        <v>明の星</v>
      </c>
      <c r="G33" s="23" t="str">
        <f>IF(L33="","",VLOOKUP(L33,学校名!$A:$B,2,FALSE))</f>
        <v>狭山ヶ丘</v>
      </c>
      <c r="H33" s="225" t="str">
        <f>IF(P33="","",VLOOKUP(P33,学校名!$A:$B,2,FALSE))</f>
        <v>庄和</v>
      </c>
      <c r="I33" s="226"/>
      <c r="K33" s="10">
        <v>12</v>
      </c>
      <c r="L33" s="2">
        <v>27</v>
      </c>
      <c r="P33" s="10">
        <v>6</v>
      </c>
    </row>
    <row r="34" spans="1:16" ht="18.75" customHeight="1">
      <c r="A34" s="237" t="s">
        <v>198</v>
      </c>
      <c r="B34" s="210" t="s">
        <v>228</v>
      </c>
      <c r="C34" s="24" t="s">
        <v>65</v>
      </c>
      <c r="D34" s="188" t="s">
        <v>211</v>
      </c>
      <c r="E34" s="222"/>
      <c r="F34" s="26" t="str">
        <f>IF(K34="","",VLOOKUP(K34,学校名!$A:$B,2,FALSE))</f>
        <v>熊谷女子</v>
      </c>
      <c r="G34" s="4" t="str">
        <f>IF(L34="","",VLOOKUP(L34,学校名!$A:$B,2,FALSE))</f>
        <v>市立浦和</v>
      </c>
      <c r="H34" s="240" t="str">
        <f>IF(P34="","",VLOOKUP(P34,学校名!$A:$B,2,FALSE))</f>
        <v>浦和西</v>
      </c>
      <c r="I34" s="241"/>
      <c r="K34" s="10">
        <v>11</v>
      </c>
      <c r="L34" s="2">
        <v>22</v>
      </c>
      <c r="P34" s="10">
        <v>19</v>
      </c>
    </row>
    <row r="35" spans="1:16" ht="18.75" customHeight="1">
      <c r="A35" s="238"/>
      <c r="B35" s="210"/>
      <c r="C35" s="24" t="s">
        <v>157</v>
      </c>
      <c r="D35" s="203" t="s">
        <v>212</v>
      </c>
      <c r="E35" s="232"/>
      <c r="F35" s="86" t="str">
        <f>IF(K35="","",VLOOKUP(K35,学校名!$A:$B,2,FALSE))</f>
        <v>本庄第一</v>
      </c>
      <c r="G35" s="87" t="str">
        <f>IF(L35="","",VLOOKUP(L35,学校名!$A:$B,2,FALSE))</f>
        <v>浦和一女</v>
      </c>
      <c r="H35" s="205" t="str">
        <f>IF(P35="","",VLOOKUP(P35,学校名!$A:$B,2,FALSE))</f>
        <v>庄和</v>
      </c>
      <c r="I35" s="204"/>
      <c r="K35" s="10">
        <v>3</v>
      </c>
      <c r="L35" s="2">
        <v>21</v>
      </c>
      <c r="P35" s="10">
        <v>6</v>
      </c>
    </row>
    <row r="36" spans="1:16" ht="18.75" customHeight="1">
      <c r="A36" s="238"/>
      <c r="B36" s="210"/>
      <c r="C36" s="24" t="s">
        <v>66</v>
      </c>
      <c r="D36" s="203" t="s">
        <v>213</v>
      </c>
      <c r="E36" s="232"/>
      <c r="F36" s="86" t="str">
        <f>IF(K36="","",VLOOKUP(K36,学校名!$A:$B,2,FALSE))</f>
        <v>浦和西</v>
      </c>
      <c r="G36" s="87" t="str">
        <f>IF(L36="","",VLOOKUP(L36,学校名!$A:$B,2,FALSE))</f>
        <v>浦和実業</v>
      </c>
      <c r="H36" s="205" t="str">
        <f>IF(P36="","",VLOOKUP(P36,学校名!$A:$B,2,FALSE))</f>
        <v>熊谷女子</v>
      </c>
      <c r="I36" s="204"/>
      <c r="K36" s="10">
        <v>19</v>
      </c>
      <c r="L36" s="2">
        <v>24</v>
      </c>
      <c r="P36" s="10">
        <v>11</v>
      </c>
    </row>
    <row r="37" spans="1:16" ht="18.75" customHeight="1" thickBot="1">
      <c r="A37" s="238"/>
      <c r="B37" s="211"/>
      <c r="C37" s="57" t="s">
        <v>84</v>
      </c>
      <c r="D37" s="206" t="s">
        <v>214</v>
      </c>
      <c r="E37" s="233"/>
      <c r="F37" s="52" t="str">
        <f>IF(K37="","",VLOOKUP(K37,学校名!$A:$B,2,FALSE))</f>
        <v>庄和</v>
      </c>
      <c r="G37" s="53" t="str">
        <f>IF(L37="","",VLOOKUP(L37,学校名!$A:$B,2,FALSE))</f>
        <v>本庄</v>
      </c>
      <c r="H37" s="242" t="str">
        <f>IF(P37="","",VLOOKUP(P37,学校名!$A:$B,2,FALSE))</f>
        <v>浦和一女</v>
      </c>
      <c r="I37" s="243"/>
      <c r="K37" s="10">
        <v>6</v>
      </c>
      <c r="L37" s="2">
        <v>28</v>
      </c>
      <c r="P37" s="10">
        <v>21</v>
      </c>
    </row>
    <row r="38" spans="1:16" ht="18.75" customHeight="1" thickTop="1">
      <c r="A38" s="238"/>
      <c r="B38" s="218" t="s">
        <v>210</v>
      </c>
      <c r="C38" s="55" t="s">
        <v>61</v>
      </c>
      <c r="D38" s="212" t="s">
        <v>211</v>
      </c>
      <c r="E38" s="234"/>
      <c r="F38" s="54" t="str">
        <f>IF(K38="","",VLOOKUP(K38,学校名!$A:$B,2,FALSE))</f>
        <v>川口総合</v>
      </c>
      <c r="G38" s="56" t="str">
        <f>IF(L38="","",VLOOKUP(L38,学校名!$A:$B,2,FALSE))</f>
        <v>大宮南</v>
      </c>
      <c r="H38" s="214" t="str">
        <f>IF(P38="","",VLOOKUP(P38,学校名!$A:$B,2,FALSE))</f>
        <v>埼玉栄</v>
      </c>
      <c r="I38" s="213"/>
      <c r="K38" s="10">
        <v>9</v>
      </c>
      <c r="L38" s="2">
        <v>10</v>
      </c>
      <c r="P38" s="10">
        <v>8</v>
      </c>
    </row>
    <row r="39" spans="1:16" ht="18.75" customHeight="1">
      <c r="A39" s="238"/>
      <c r="B39" s="198"/>
      <c r="C39" s="24" t="s">
        <v>195</v>
      </c>
      <c r="D39" s="188" t="s">
        <v>212</v>
      </c>
      <c r="E39" s="222"/>
      <c r="F39" s="26" t="str">
        <f>IF(K39="","",VLOOKUP(K39,学校名!$A:$B,2,FALSE))</f>
        <v>久喜</v>
      </c>
      <c r="G39" s="4" t="str">
        <f>IF(L39="","",VLOOKUP(L39,学校名!$A:$B,2,FALSE))</f>
        <v>和光国際</v>
      </c>
      <c r="H39" s="240" t="str">
        <f>IF(P39="","",VLOOKUP(P39,学校名!$A:$B,2,FALSE))</f>
        <v>川口総合</v>
      </c>
      <c r="I39" s="241"/>
      <c r="K39" s="10">
        <v>16</v>
      </c>
      <c r="L39" s="2">
        <v>7</v>
      </c>
      <c r="P39" s="10">
        <v>9</v>
      </c>
    </row>
    <row r="40" spans="1:16" ht="18.75" customHeight="1">
      <c r="A40" s="238"/>
      <c r="B40" s="198"/>
      <c r="C40" s="24" t="s">
        <v>216</v>
      </c>
      <c r="D40" s="188" t="s">
        <v>213</v>
      </c>
      <c r="E40" s="222"/>
      <c r="F40" s="26" t="str">
        <f>IF(K40="","",VLOOKUP(K40,学校名!$A:$B,2,FALSE))</f>
        <v>大宮開成</v>
      </c>
      <c r="G40" s="4" t="str">
        <f>IF(L40="","",VLOOKUP(L40,学校名!$A:$B,2,FALSE))</f>
        <v>埼玉栄</v>
      </c>
      <c r="H40" s="221" t="str">
        <f>IF(P40="","",VLOOKUP(P40,学校名!$A:$B,2,FALSE))</f>
        <v>大宮南</v>
      </c>
      <c r="I40" s="220"/>
      <c r="K40" s="10">
        <v>13</v>
      </c>
      <c r="L40" s="2">
        <v>8</v>
      </c>
      <c r="P40" s="10">
        <v>10</v>
      </c>
    </row>
    <row r="41" spans="1:16" ht="18.75" customHeight="1" thickBot="1">
      <c r="A41" s="238"/>
      <c r="B41" s="199"/>
      <c r="C41" s="57" t="s">
        <v>84</v>
      </c>
      <c r="D41" s="215" t="s">
        <v>214</v>
      </c>
      <c r="E41" s="244"/>
      <c r="F41" s="58" t="str">
        <f>IF(K41="","",VLOOKUP(K41,学校名!$A:$B,2,FALSE))</f>
        <v>南稜</v>
      </c>
      <c r="G41" s="59" t="str">
        <f>IF(L41="","",VLOOKUP(L41,学校名!$A:$B,2,FALSE))</f>
        <v>明の星</v>
      </c>
      <c r="H41" s="217" t="str">
        <f>IF(P41="","",VLOOKUP(P41,学校名!$A:$B,2,FALSE))</f>
        <v>和光国際</v>
      </c>
      <c r="I41" s="216"/>
      <c r="K41" s="10">
        <v>20</v>
      </c>
      <c r="L41" s="2">
        <v>12</v>
      </c>
      <c r="P41" s="10">
        <v>7</v>
      </c>
    </row>
    <row r="42" spans="1:16" ht="18.75" customHeight="1" thickTop="1">
      <c r="A42" s="238"/>
      <c r="B42" s="198" t="s">
        <v>32</v>
      </c>
      <c r="C42" s="24" t="s">
        <v>158</v>
      </c>
      <c r="D42" s="188" t="s">
        <v>59</v>
      </c>
      <c r="E42" s="222"/>
      <c r="F42" s="26" t="str">
        <f>IF(K42="","",VLOOKUP(K42,学校名!$A:$B,2,FALSE))</f>
        <v>山村学園</v>
      </c>
      <c r="G42" s="4" t="str">
        <f>IF(L42="","",VLOOKUP(L42,学校名!$A:$B,2,FALSE))</f>
        <v>自由の森</v>
      </c>
      <c r="H42" s="221" t="str">
        <f>IF(P42="","",VLOOKUP(P42,学校名!$A:$B,2,FALSE))</f>
        <v>越ヶ谷</v>
      </c>
      <c r="I42" s="220"/>
      <c r="K42" s="10">
        <v>2</v>
      </c>
      <c r="L42" s="2">
        <v>18</v>
      </c>
      <c r="P42" s="10">
        <v>14</v>
      </c>
    </row>
    <row r="43" spans="1:16" ht="18.75" customHeight="1">
      <c r="A43" s="238"/>
      <c r="B43" s="198"/>
      <c r="C43" s="15" t="s">
        <v>159</v>
      </c>
      <c r="D43" s="203" t="s">
        <v>75</v>
      </c>
      <c r="E43" s="232"/>
      <c r="F43" s="14" t="str">
        <f>IF(K43="","",VLOOKUP(K43,学校名!$A:$B,2,FALSE))</f>
        <v>所沢</v>
      </c>
      <c r="G43" s="9" t="str">
        <f>IF(L43="","",VLOOKUP(L43,学校名!$A:$B,2,FALSE))</f>
        <v>川北寄</v>
      </c>
      <c r="H43" s="205" t="str">
        <f>IF(P43="","",VLOOKUP(P43,学校名!$A:$B,2,FALSE))</f>
        <v>狭山ヶ丘</v>
      </c>
      <c r="I43" s="204"/>
      <c r="K43" s="10">
        <v>25</v>
      </c>
      <c r="L43" s="2">
        <v>30</v>
      </c>
      <c r="P43" s="10">
        <v>27</v>
      </c>
    </row>
    <row r="44" spans="1:16" ht="18.75" customHeight="1">
      <c r="A44" s="238"/>
      <c r="B44" s="198"/>
      <c r="C44" s="25" t="s">
        <v>66</v>
      </c>
      <c r="D44" s="203" t="s">
        <v>76</v>
      </c>
      <c r="E44" s="232"/>
      <c r="F44" s="14" t="str">
        <f>IF(K44="","",VLOOKUP(K44,学校名!$A:$B,2,FALSE))</f>
        <v>越ヶ谷</v>
      </c>
      <c r="G44" s="9" t="str">
        <f>IF(L44="","",VLOOKUP(L44,学校名!$A:$B,2,FALSE))</f>
        <v>武妻</v>
      </c>
      <c r="H44" s="205" t="str">
        <f>IF(P44="","",VLOOKUP(P44,学校名!$A:$B,2,FALSE))</f>
        <v>山村学園</v>
      </c>
      <c r="I44" s="204"/>
      <c r="K44" s="10">
        <v>14</v>
      </c>
      <c r="L44" s="2">
        <v>29</v>
      </c>
      <c r="P44" s="10">
        <v>2</v>
      </c>
    </row>
    <row r="45" spans="1:16" ht="18.75" customHeight="1" thickBot="1">
      <c r="A45" s="239"/>
      <c r="B45" s="219"/>
      <c r="C45" s="17" t="s">
        <v>84</v>
      </c>
      <c r="D45" s="223" t="s">
        <v>148</v>
      </c>
      <c r="E45" s="224"/>
      <c r="F45" s="16" t="str">
        <f>IF(K45="","",VLOOKUP(K45,学校名!$A:$B,2,FALSE))</f>
        <v>秋草学園</v>
      </c>
      <c r="G45" s="18" t="str">
        <f>IF(L45="","",VLOOKUP(L45,学校名!$A:$B,2,FALSE))</f>
        <v>狭山ヶ丘</v>
      </c>
      <c r="H45" s="225" t="str">
        <f>IF(P45="","",VLOOKUP(P45,学校名!$A:$B,2,FALSE))</f>
        <v>川北寄</v>
      </c>
      <c r="I45" s="226"/>
      <c r="K45" s="10">
        <v>32</v>
      </c>
      <c r="L45" s="2">
        <v>27</v>
      </c>
      <c r="P45" s="10">
        <v>30</v>
      </c>
    </row>
    <row r="46" spans="1:16" ht="18.75" customHeight="1">
      <c r="A46" s="245" t="s">
        <v>199</v>
      </c>
      <c r="B46" s="198" t="s">
        <v>53</v>
      </c>
      <c r="C46" s="24" t="s">
        <v>171</v>
      </c>
      <c r="D46" s="203" t="s">
        <v>211</v>
      </c>
      <c r="E46" s="232"/>
      <c r="F46" s="14" t="str">
        <f>IF(K46="","",VLOOKUP(K46,学校名!$A:$B,2,FALSE))</f>
        <v>浦和一女</v>
      </c>
      <c r="G46" s="9" t="str">
        <f>IF(L46="","",VLOOKUP(L46,学校名!$A:$B,2,FALSE))</f>
        <v>埼玉栄</v>
      </c>
      <c r="H46" s="205" t="str">
        <f>IF(P46="","",VLOOKUP(P46,学校名!$A:$B,2,FALSE))</f>
        <v>昌平</v>
      </c>
      <c r="I46" s="204"/>
      <c r="K46" s="10">
        <v>21</v>
      </c>
      <c r="L46" s="2">
        <v>8</v>
      </c>
      <c r="P46" s="10">
        <v>26</v>
      </c>
    </row>
    <row r="47" spans="1:16" ht="18.75" customHeight="1">
      <c r="A47" s="245"/>
      <c r="B47" s="198"/>
      <c r="C47" s="15" t="s">
        <v>60</v>
      </c>
      <c r="D47" s="203" t="s">
        <v>212</v>
      </c>
      <c r="E47" s="232"/>
      <c r="F47" s="14" t="str">
        <f>IF(K47="","",VLOOKUP(K47,学校名!$A:$B,2,FALSE))</f>
        <v>久喜</v>
      </c>
      <c r="G47" s="9" t="str">
        <f>IF(L47="","",VLOOKUP(L47,学校名!$A:$B,2,FALSE))</f>
        <v>杉戸農業</v>
      </c>
      <c r="H47" s="205" t="str">
        <f>IF(P47="","",VLOOKUP(P47,学校名!$A:$B,2,FALSE))</f>
        <v>浦和実業</v>
      </c>
      <c r="I47" s="204"/>
      <c r="K47" s="10">
        <v>16</v>
      </c>
      <c r="L47" s="2">
        <v>17</v>
      </c>
      <c r="P47" s="10">
        <v>24</v>
      </c>
    </row>
    <row r="48" spans="1:16" ht="18.75" customHeight="1">
      <c r="A48" s="245"/>
      <c r="B48" s="198"/>
      <c r="C48" s="15" t="s">
        <v>66</v>
      </c>
      <c r="D48" s="203" t="s">
        <v>213</v>
      </c>
      <c r="E48" s="232"/>
      <c r="F48" s="14" t="str">
        <f>IF(K48="","",VLOOKUP(K48,学校名!$A:$B,2,FALSE))</f>
        <v>市立浦和</v>
      </c>
      <c r="G48" s="9" t="str">
        <f>IF(L48="","",VLOOKUP(L48,学校名!$A:$B,2,FALSE))</f>
        <v>昌平</v>
      </c>
      <c r="H48" s="205" t="str">
        <f>IF(P48="","",VLOOKUP(P48,学校名!$A:$B,2,FALSE))</f>
        <v>埼玉栄</v>
      </c>
      <c r="I48" s="204"/>
      <c r="K48" s="10">
        <v>22</v>
      </c>
      <c r="L48" s="2">
        <v>26</v>
      </c>
      <c r="P48" s="10">
        <v>8</v>
      </c>
    </row>
    <row r="49" spans="1:54" ht="18.75" customHeight="1" thickBot="1">
      <c r="A49" s="238"/>
      <c r="B49" s="198"/>
      <c r="C49" s="15" t="s">
        <v>217</v>
      </c>
      <c r="D49" s="203" t="s">
        <v>214</v>
      </c>
      <c r="E49" s="232"/>
      <c r="F49" s="14" t="str">
        <f>IF(K49="","",VLOOKUP(K49,学校名!$A:$B,2,FALSE))</f>
        <v>浦和実業</v>
      </c>
      <c r="G49" s="9" t="str">
        <f>IF(L49="","",VLOOKUP(L49,学校名!$A:$B,2,FALSE))</f>
        <v>越ヶ谷</v>
      </c>
      <c r="H49" s="205" t="str">
        <f>IF(P49="","",VLOOKUP(P49,学校名!$A:$B,2,FALSE))</f>
        <v>久喜</v>
      </c>
      <c r="I49" s="204"/>
      <c r="K49" s="10">
        <v>24</v>
      </c>
      <c r="L49" s="2">
        <v>14</v>
      </c>
      <c r="P49" s="10">
        <v>16</v>
      </c>
    </row>
    <row r="50" spans="1:54" ht="18.75" customHeight="1" thickTop="1">
      <c r="A50" s="238"/>
      <c r="B50" s="218" t="s">
        <v>40</v>
      </c>
      <c r="C50" s="55" t="s">
        <v>61</v>
      </c>
      <c r="D50" s="212" t="s">
        <v>164</v>
      </c>
      <c r="E50" s="234"/>
      <c r="F50" s="54" t="str">
        <f>IF(K50="","",VLOOKUP(K50,学校名!$A:$B,2,FALSE))</f>
        <v>宮代</v>
      </c>
      <c r="G50" s="56" t="str">
        <f>IF(L50="","",VLOOKUP(L50,学校名!$A:$B,2,FALSE))</f>
        <v>庄和</v>
      </c>
      <c r="H50" s="214" t="str">
        <f>IF(P50="","",VLOOKUP(P50,学校名!$A:$B,2,FALSE))</f>
        <v>花咲徳栄</v>
      </c>
      <c r="I50" s="213"/>
      <c r="K50" s="10">
        <v>31</v>
      </c>
      <c r="L50" s="2">
        <v>6</v>
      </c>
      <c r="P50" s="10">
        <v>23</v>
      </c>
    </row>
    <row r="51" spans="1:54" ht="18.75" customHeight="1">
      <c r="A51" s="238"/>
      <c r="B51" s="198"/>
      <c r="C51" s="24" t="s">
        <v>162</v>
      </c>
      <c r="D51" s="203" t="s">
        <v>165</v>
      </c>
      <c r="E51" s="232"/>
      <c r="F51" s="14" t="str">
        <f>IF(K51="","",VLOOKUP(K51,学校名!$A:$B,2,FALSE))</f>
        <v>埼玉平成</v>
      </c>
      <c r="G51" s="9" t="str">
        <f>IF(L51="","",VLOOKUP(L51,学校名!$A:$B,2,FALSE))</f>
        <v>和光国際</v>
      </c>
      <c r="H51" s="205" t="str">
        <f>IF(P51="","",VLOOKUP(P51,学校名!$A:$B,2,FALSE))</f>
        <v>秋草学園</v>
      </c>
      <c r="I51" s="204"/>
      <c r="K51" s="10">
        <v>4</v>
      </c>
      <c r="L51" s="2">
        <v>7</v>
      </c>
      <c r="P51" s="10">
        <v>32</v>
      </c>
    </row>
    <row r="52" spans="1:54" ht="18.75" customHeight="1">
      <c r="A52" s="238"/>
      <c r="B52" s="198"/>
      <c r="C52" s="24" t="s">
        <v>160</v>
      </c>
      <c r="D52" s="203" t="s">
        <v>166</v>
      </c>
      <c r="E52" s="232"/>
      <c r="F52" s="14" t="str">
        <f>IF(K52="","",VLOOKUP(K52,学校名!$A:$B,2,FALSE))</f>
        <v>花咲徳栄</v>
      </c>
      <c r="G52" s="9" t="str">
        <f>IF(L52="","",VLOOKUP(L52,学校名!$A:$B,2,FALSE))</f>
        <v>熊谷女子</v>
      </c>
      <c r="H52" s="205" t="str">
        <f>IF(P52="","",VLOOKUP(P52,学校名!$A:$B,2,FALSE))</f>
        <v>和光国際</v>
      </c>
      <c r="I52" s="204"/>
      <c r="K52" s="10">
        <v>23</v>
      </c>
      <c r="L52" s="2">
        <v>11</v>
      </c>
      <c r="P52" s="10">
        <v>7</v>
      </c>
    </row>
    <row r="53" spans="1:54" ht="18.75" customHeight="1" thickBot="1">
      <c r="A53" s="238"/>
      <c r="B53" s="199"/>
      <c r="C53" s="57" t="s">
        <v>163</v>
      </c>
      <c r="D53" s="206" t="s">
        <v>167</v>
      </c>
      <c r="E53" s="233"/>
      <c r="F53" s="52" t="str">
        <f>IF(K53="","",VLOOKUP(K53,学校名!$A:$B,2,FALSE))</f>
        <v>秋草学園</v>
      </c>
      <c r="G53" s="53" t="str">
        <f>IF(L53="","",VLOOKUP(L53,学校名!$A:$B,2,FALSE))</f>
        <v>明の星</v>
      </c>
      <c r="H53" s="208" t="str">
        <f>IF(P53="","",VLOOKUP(P53,学校名!$A:$B,2,FALSE))</f>
        <v>埼玉平成</v>
      </c>
      <c r="I53" s="207"/>
      <c r="K53" s="10">
        <v>32</v>
      </c>
      <c r="L53" s="2">
        <v>12</v>
      </c>
      <c r="P53" s="10">
        <v>4</v>
      </c>
    </row>
    <row r="54" spans="1:54" ht="18.75" customHeight="1" thickTop="1">
      <c r="A54" s="238"/>
      <c r="B54" s="198" t="s">
        <v>44</v>
      </c>
      <c r="C54" s="24" t="s">
        <v>161</v>
      </c>
      <c r="D54" s="188" t="s">
        <v>59</v>
      </c>
      <c r="E54" s="222"/>
      <c r="F54" s="26" t="str">
        <f>IF(K54="","",VLOOKUP(K54,学校名!$A:$B,2,FALSE))</f>
        <v>松山女子</v>
      </c>
      <c r="G54" s="4" t="str">
        <f>IF(L54="","",VLOOKUP(L54,学校名!$A:$B,2,FALSE))</f>
        <v>淑徳与野</v>
      </c>
      <c r="H54" s="221" t="str">
        <f>IF(P54="","",VLOOKUP(P54,学校名!$A:$B,2,FALSE))</f>
        <v>入間向陽</v>
      </c>
      <c r="I54" s="220"/>
      <c r="K54" s="10">
        <v>5</v>
      </c>
      <c r="L54" s="2">
        <v>15</v>
      </c>
      <c r="P54" s="10">
        <v>1</v>
      </c>
    </row>
    <row r="55" spans="1:54" ht="18.75" customHeight="1">
      <c r="A55" s="238"/>
      <c r="B55" s="198"/>
      <c r="C55" s="15" t="s">
        <v>126</v>
      </c>
      <c r="D55" s="203" t="s">
        <v>181</v>
      </c>
      <c r="E55" s="232"/>
      <c r="F55" s="14" t="str">
        <f>IF(K55="","",VLOOKUP(K55,学校名!$A:$B,2,FALSE))</f>
        <v>南稜</v>
      </c>
      <c r="G55" s="9" t="str">
        <f>IF(L55="","",VLOOKUP(L55,学校名!$A:$B,2,FALSE))</f>
        <v>狭山ヶ丘</v>
      </c>
      <c r="H55" s="205" t="str">
        <f>IF(P55="","",VLOOKUP(P55,学校名!$A:$B,2,FALSE))</f>
        <v>武妻</v>
      </c>
      <c r="I55" s="204"/>
      <c r="K55" s="10">
        <v>20</v>
      </c>
      <c r="L55" s="2">
        <v>27</v>
      </c>
      <c r="P55" s="10">
        <v>29</v>
      </c>
    </row>
    <row r="56" spans="1:54" ht="18.75" customHeight="1">
      <c r="A56" s="238"/>
      <c r="B56" s="198"/>
      <c r="C56" s="25" t="s">
        <v>168</v>
      </c>
      <c r="D56" s="203" t="s">
        <v>182</v>
      </c>
      <c r="E56" s="232"/>
      <c r="F56" s="14" t="str">
        <f>IF(K56="","",VLOOKUP(K56,学校名!$A:$B,2,FALSE))</f>
        <v>入間向陽</v>
      </c>
      <c r="G56" s="9" t="str">
        <f>IF(L56="","",VLOOKUP(L56,学校名!$A:$B,2,FALSE))</f>
        <v>本庄</v>
      </c>
      <c r="H56" s="205" t="str">
        <f>IF(P56="","",VLOOKUP(P56,学校名!$A:$B,2,FALSE))</f>
        <v>松山女子</v>
      </c>
      <c r="I56" s="204"/>
      <c r="K56" s="10">
        <v>1</v>
      </c>
      <c r="L56" s="2">
        <v>28</v>
      </c>
      <c r="P56" s="10">
        <v>5</v>
      </c>
    </row>
    <row r="57" spans="1:54" ht="18.75" customHeight="1" thickBot="1">
      <c r="A57" s="239"/>
      <c r="B57" s="219"/>
      <c r="C57" s="17" t="s">
        <v>169</v>
      </c>
      <c r="D57" s="223" t="s">
        <v>183</v>
      </c>
      <c r="E57" s="224"/>
      <c r="F57" s="16" t="str">
        <f>IF(K57="","",VLOOKUP(K57,学校名!$A:$B,2,FALSE))</f>
        <v>浦和西</v>
      </c>
      <c r="G57" s="23" t="str">
        <f>IF(L57="","",VLOOKUP(L57,学校名!$A:$B,2,FALSE))</f>
        <v>武妻</v>
      </c>
      <c r="H57" s="225" t="str">
        <f>IF(P57="","",VLOOKUP(P57,学校名!$A:$B,2,FALSE))</f>
        <v>南稜</v>
      </c>
      <c r="I57" s="226"/>
      <c r="K57" s="10">
        <v>19</v>
      </c>
      <c r="L57" s="2">
        <v>29</v>
      </c>
      <c r="P57" s="10">
        <v>20</v>
      </c>
    </row>
    <row r="58" spans="1:54" ht="18" customHeight="1">
      <c r="A58" s="61"/>
      <c r="B58" s="62"/>
      <c r="C58" s="38" t="s">
        <v>218</v>
      </c>
      <c r="D58" s="38"/>
      <c r="E58" s="7"/>
      <c r="F58" s="7"/>
      <c r="G58" s="38" t="s">
        <v>219</v>
      </c>
      <c r="H58" s="7"/>
      <c r="I58" s="7"/>
      <c r="K58" s="33"/>
      <c r="L58" s="6"/>
      <c r="P58" s="33"/>
    </row>
    <row r="59" spans="1:54" ht="25.5" customHeight="1">
      <c r="A59" s="7"/>
      <c r="B59" s="27"/>
      <c r="C59" s="7"/>
      <c r="D59" s="7"/>
      <c r="E59" s="7"/>
      <c r="F59" s="7"/>
      <c r="G59" s="7"/>
      <c r="H59" s="7"/>
      <c r="I59" s="3"/>
      <c r="J59" s="1"/>
      <c r="K59" s="1"/>
      <c r="L59" s="1"/>
    </row>
    <row r="60" spans="1:54" ht="13.5" customHeight="1">
      <c r="A60" s="44" t="s">
        <v>172</v>
      </c>
      <c r="B60" s="27"/>
      <c r="C60" s="7"/>
      <c r="D60" s="7"/>
      <c r="E60" s="7"/>
      <c r="F60" s="7"/>
      <c r="G60" s="7"/>
      <c r="H60" s="7"/>
      <c r="I60" s="3"/>
      <c r="J60" s="1"/>
      <c r="K60" s="1"/>
      <c r="L60" s="1"/>
    </row>
    <row r="61" spans="1:54" ht="13.5" customHeight="1">
      <c r="A61" s="44"/>
      <c r="B61" s="27"/>
      <c r="C61" s="7"/>
      <c r="D61" s="7"/>
      <c r="E61" s="7"/>
      <c r="F61" s="7"/>
      <c r="G61" s="7"/>
      <c r="H61" s="7"/>
      <c r="I61" s="3"/>
      <c r="J61" s="1"/>
      <c r="K61" s="1"/>
      <c r="L61" s="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</row>
    <row r="62" spans="1:54" ht="13.5" customHeight="1">
      <c r="A62" s="7"/>
      <c r="B62" s="27"/>
      <c r="C62" s="7"/>
      <c r="D62" s="7"/>
      <c r="E62" s="7"/>
      <c r="F62" s="7"/>
      <c r="G62" s="7"/>
      <c r="H62" s="7"/>
      <c r="I62" s="3"/>
      <c r="J62" s="1"/>
      <c r="K62" s="1"/>
      <c r="S62" s="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</row>
    <row r="63" spans="1:54" ht="13.5" customHeight="1">
      <c r="A63" s="7"/>
      <c r="B63" s="27"/>
      <c r="C63" s="7"/>
      <c r="D63" s="7"/>
      <c r="E63" s="7"/>
      <c r="F63" s="7"/>
      <c r="G63" s="7"/>
      <c r="H63" s="7"/>
      <c r="I63" s="3"/>
      <c r="J63" s="1"/>
      <c r="K63" s="1"/>
      <c r="S63" s="1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</row>
    <row r="64" spans="1:54" ht="13.5" customHeight="1">
      <c r="A64" s="7"/>
      <c r="B64" s="27"/>
      <c r="C64" s="7"/>
      <c r="D64" s="7"/>
      <c r="E64" s="7"/>
      <c r="F64" s="7"/>
      <c r="G64" s="7"/>
      <c r="H64" s="7"/>
      <c r="I64" s="3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3"/>
    </row>
    <row r="65" spans="1:54" ht="13.5" customHeight="1">
      <c r="A65" s="7"/>
      <c r="B65" s="27"/>
      <c r="C65" s="7"/>
      <c r="D65" s="7"/>
      <c r="E65" s="7"/>
      <c r="F65" s="7"/>
      <c r="G65" s="7"/>
      <c r="H65" s="7"/>
      <c r="I65" s="3"/>
      <c r="K65" s="33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</row>
    <row r="66" spans="1:54" ht="13.5" customHeight="1">
      <c r="A66" s="7"/>
      <c r="B66" s="27"/>
      <c r="C66" s="7"/>
      <c r="D66" s="7"/>
      <c r="E66" s="7"/>
      <c r="F66" s="7"/>
      <c r="G66" s="7"/>
      <c r="H66" s="7"/>
      <c r="I66" s="3"/>
      <c r="K66" s="33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</row>
    <row r="67" spans="1:54" ht="13.5" customHeight="1">
      <c r="A67" s="7"/>
      <c r="B67" s="27"/>
      <c r="C67" s="7"/>
      <c r="D67" s="7"/>
      <c r="E67" s="7"/>
      <c r="F67" s="7"/>
      <c r="G67" s="7"/>
      <c r="H67" s="7"/>
      <c r="I67" s="3"/>
      <c r="K67" s="33"/>
      <c r="S67" s="3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36"/>
    </row>
    <row r="68" spans="1:54" ht="13.5" customHeight="1">
      <c r="A68" s="7"/>
      <c r="B68" s="27"/>
      <c r="C68" s="7"/>
      <c r="D68" s="7"/>
      <c r="E68" s="7"/>
      <c r="F68" s="7"/>
      <c r="G68" s="7"/>
      <c r="H68" s="7"/>
      <c r="I68" s="3"/>
      <c r="K68" s="33"/>
      <c r="S68" s="5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50"/>
    </row>
    <row r="69" spans="1:54" ht="13.5" customHeight="1">
      <c r="A69" s="7"/>
      <c r="B69" s="27"/>
      <c r="C69" s="7"/>
      <c r="D69" s="7"/>
      <c r="E69" s="7"/>
      <c r="F69" s="7"/>
      <c r="G69" s="7"/>
      <c r="H69" s="7"/>
      <c r="I69" s="3"/>
      <c r="K69" s="33"/>
      <c r="S69" s="5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50"/>
    </row>
    <row r="70" spans="1:54" ht="13.5" customHeight="1">
      <c r="A70" s="7"/>
      <c r="B70" s="27"/>
      <c r="C70" s="7"/>
      <c r="D70" s="7"/>
      <c r="E70" s="7"/>
      <c r="F70" s="7"/>
      <c r="G70" s="7"/>
      <c r="H70" s="7"/>
      <c r="I70" s="3"/>
      <c r="J70" s="35"/>
      <c r="K70" s="35"/>
      <c r="S70" s="5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50"/>
    </row>
    <row r="71" spans="1:54" ht="22.5" customHeight="1">
      <c r="A71" s="7"/>
      <c r="B71" s="27"/>
      <c r="C71" s="7"/>
      <c r="D71" s="7"/>
      <c r="E71" s="7"/>
      <c r="F71" s="7"/>
      <c r="G71" s="7"/>
      <c r="H71" s="7"/>
      <c r="I71" s="3"/>
      <c r="J71" s="35"/>
      <c r="K71" s="35"/>
      <c r="L71" s="36"/>
      <c r="M71" s="36"/>
      <c r="N71" s="31"/>
      <c r="O71" s="31"/>
      <c r="P71" s="31"/>
      <c r="Q71" s="31"/>
      <c r="R71" s="31"/>
      <c r="S71" s="5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50"/>
    </row>
    <row r="72" spans="1:54" ht="21" customHeight="1" thickBot="1">
      <c r="A72" s="44" t="s">
        <v>12</v>
      </c>
      <c r="B72" s="3"/>
      <c r="C72" s="3"/>
      <c r="D72" s="3"/>
      <c r="E72" s="3"/>
      <c r="F72" s="3"/>
      <c r="G72" s="3"/>
      <c r="H72" s="3"/>
      <c r="I72" s="3"/>
      <c r="J72" s="1"/>
      <c r="K72" s="1"/>
      <c r="L72" s="1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</row>
    <row r="73" spans="1:54" ht="18" customHeight="1" thickBot="1">
      <c r="A73" s="19" t="s">
        <v>7</v>
      </c>
      <c r="B73" s="28" t="s">
        <v>8</v>
      </c>
      <c r="C73" s="21" t="s">
        <v>58</v>
      </c>
      <c r="D73" s="181" t="s">
        <v>9</v>
      </c>
      <c r="E73" s="180"/>
      <c r="F73" s="190" t="s">
        <v>10</v>
      </c>
      <c r="G73" s="180"/>
      <c r="H73" s="246" t="s">
        <v>11</v>
      </c>
      <c r="I73" s="247"/>
    </row>
    <row r="74" spans="1:54" ht="21" customHeight="1">
      <c r="A74" s="237" t="s">
        <v>203</v>
      </c>
      <c r="B74" s="249" t="s">
        <v>40</v>
      </c>
      <c r="C74" s="13" t="s">
        <v>67</v>
      </c>
      <c r="D74" s="252" t="s">
        <v>177</v>
      </c>
      <c r="E74" s="253"/>
      <c r="F74" s="12" t="s">
        <v>24</v>
      </c>
      <c r="G74" s="22" t="s">
        <v>16</v>
      </c>
      <c r="H74" s="254" t="s">
        <v>18</v>
      </c>
      <c r="I74" s="255"/>
    </row>
    <row r="75" spans="1:54" ht="21" customHeight="1">
      <c r="A75" s="238"/>
      <c r="B75" s="250"/>
      <c r="C75" s="15" t="s">
        <v>131</v>
      </c>
      <c r="D75" s="232" t="s">
        <v>178</v>
      </c>
      <c r="E75" s="256"/>
      <c r="F75" s="14" t="s">
        <v>188</v>
      </c>
      <c r="G75" s="9" t="s">
        <v>14</v>
      </c>
      <c r="H75" s="257" t="s">
        <v>19</v>
      </c>
      <c r="I75" s="258"/>
      <c r="J75" s="37" t="s">
        <v>223</v>
      </c>
    </row>
    <row r="76" spans="1:54" ht="21" customHeight="1">
      <c r="A76" s="238"/>
      <c r="B76" s="250"/>
      <c r="C76" s="15" t="s">
        <v>132</v>
      </c>
      <c r="D76" s="232" t="s">
        <v>179</v>
      </c>
      <c r="E76" s="256"/>
      <c r="F76" s="14" t="s">
        <v>139</v>
      </c>
      <c r="G76" s="9" t="s">
        <v>138</v>
      </c>
      <c r="H76" s="257" t="s">
        <v>20</v>
      </c>
      <c r="I76" s="258"/>
      <c r="J76" s="37" t="s">
        <v>224</v>
      </c>
    </row>
    <row r="77" spans="1:54" ht="21" customHeight="1" thickBot="1">
      <c r="A77" s="248"/>
      <c r="B77" s="251"/>
      <c r="C77" s="51" t="s">
        <v>133</v>
      </c>
      <c r="D77" s="206" t="s">
        <v>180</v>
      </c>
      <c r="E77" s="233"/>
      <c r="F77" s="52" t="s">
        <v>17</v>
      </c>
      <c r="G77" s="53" t="s">
        <v>27</v>
      </c>
      <c r="H77" s="259" t="s">
        <v>21</v>
      </c>
      <c r="I77" s="260"/>
    </row>
    <row r="78" spans="1:54" ht="21" customHeight="1" thickTop="1">
      <c r="A78" s="238" t="s">
        <v>220</v>
      </c>
      <c r="B78" s="198" t="s">
        <v>194</v>
      </c>
      <c r="C78" s="29" t="s">
        <v>134</v>
      </c>
      <c r="D78" s="252" t="s">
        <v>177</v>
      </c>
      <c r="E78" s="253"/>
      <c r="F78" s="42" t="s">
        <v>22</v>
      </c>
      <c r="G78" s="30" t="s">
        <v>13</v>
      </c>
      <c r="H78" s="261" t="s">
        <v>144</v>
      </c>
      <c r="I78" s="262"/>
    </row>
    <row r="79" spans="1:54" ht="21" customHeight="1">
      <c r="A79" s="238"/>
      <c r="B79" s="198"/>
      <c r="C79" s="15" t="s">
        <v>135</v>
      </c>
      <c r="D79" s="232" t="s">
        <v>178</v>
      </c>
      <c r="E79" s="256"/>
      <c r="F79" s="14" t="s">
        <v>117</v>
      </c>
      <c r="G79" s="9" t="s">
        <v>140</v>
      </c>
      <c r="H79" s="257" t="s">
        <v>145</v>
      </c>
      <c r="I79" s="258"/>
      <c r="J79" s="37" t="s">
        <v>225</v>
      </c>
    </row>
    <row r="80" spans="1:54" ht="21" customHeight="1">
      <c r="A80" s="238"/>
      <c r="B80" s="198"/>
      <c r="C80" s="25" t="s">
        <v>136</v>
      </c>
      <c r="D80" s="232" t="s">
        <v>179</v>
      </c>
      <c r="E80" s="256"/>
      <c r="F80" s="43" t="s">
        <v>116</v>
      </c>
      <c r="G80" s="5" t="s">
        <v>15</v>
      </c>
      <c r="H80" s="257" t="s">
        <v>48</v>
      </c>
      <c r="I80" s="258"/>
      <c r="J80" s="37" t="s">
        <v>225</v>
      </c>
    </row>
    <row r="81" spans="1:10" ht="21" customHeight="1" thickBot="1">
      <c r="A81" s="239"/>
      <c r="B81" s="219"/>
      <c r="C81" s="17" t="s">
        <v>137</v>
      </c>
      <c r="D81" s="223" t="s">
        <v>180</v>
      </c>
      <c r="E81" s="226"/>
      <c r="F81" s="16" t="s">
        <v>141</v>
      </c>
      <c r="G81" s="23" t="s">
        <v>115</v>
      </c>
      <c r="H81" s="263" t="s">
        <v>29</v>
      </c>
      <c r="I81" s="264"/>
    </row>
    <row r="82" spans="1:10" ht="21" customHeight="1">
      <c r="A82" s="237" t="s">
        <v>204</v>
      </c>
      <c r="B82" s="249" t="s">
        <v>210</v>
      </c>
      <c r="C82" s="13" t="s">
        <v>68</v>
      </c>
      <c r="D82" s="252" t="s">
        <v>177</v>
      </c>
      <c r="E82" s="255"/>
      <c r="F82" s="12" t="s">
        <v>47</v>
      </c>
      <c r="G82" s="22" t="s">
        <v>30</v>
      </c>
      <c r="H82" s="254" t="s">
        <v>186</v>
      </c>
      <c r="I82" s="255"/>
      <c r="J82" s="37" t="s">
        <v>85</v>
      </c>
    </row>
    <row r="83" spans="1:10" ht="21" customHeight="1">
      <c r="A83" s="238"/>
      <c r="B83" s="250"/>
      <c r="C83" s="15" t="s">
        <v>69</v>
      </c>
      <c r="D83" s="232" t="s">
        <v>178</v>
      </c>
      <c r="E83" s="258"/>
      <c r="F83" s="14" t="s">
        <v>143</v>
      </c>
      <c r="G83" s="9" t="s">
        <v>142</v>
      </c>
      <c r="H83" s="257" t="s">
        <v>187</v>
      </c>
      <c r="I83" s="258"/>
      <c r="J83" s="37" t="s">
        <v>86</v>
      </c>
    </row>
    <row r="84" spans="1:10" ht="21" customHeight="1">
      <c r="A84" s="238"/>
      <c r="B84" s="250"/>
      <c r="C84" s="15" t="s">
        <v>70</v>
      </c>
      <c r="D84" s="232" t="s">
        <v>179</v>
      </c>
      <c r="E84" s="258"/>
      <c r="F84" s="14" t="s">
        <v>28</v>
      </c>
      <c r="G84" s="9" t="s">
        <v>23</v>
      </c>
      <c r="H84" s="257" t="s">
        <v>185</v>
      </c>
      <c r="I84" s="258"/>
      <c r="J84" s="37" t="s">
        <v>86</v>
      </c>
    </row>
    <row r="85" spans="1:10" ht="21" customHeight="1" thickBot="1">
      <c r="A85" s="239"/>
      <c r="B85" s="265"/>
      <c r="C85" s="17" t="s">
        <v>71</v>
      </c>
      <c r="D85" s="223" t="s">
        <v>180</v>
      </c>
      <c r="E85" s="226"/>
      <c r="F85" s="16" t="s">
        <v>25</v>
      </c>
      <c r="G85" s="23" t="s">
        <v>26</v>
      </c>
      <c r="H85" s="263" t="s">
        <v>184</v>
      </c>
      <c r="I85" s="264"/>
      <c r="J85" s="37" t="s">
        <v>86</v>
      </c>
    </row>
    <row r="86" spans="1:10" ht="21" customHeight="1">
      <c r="A86" s="237" t="s">
        <v>205</v>
      </c>
      <c r="B86" s="249" t="s">
        <v>43</v>
      </c>
      <c r="C86" s="13" t="s">
        <v>79</v>
      </c>
      <c r="D86" s="252" t="s">
        <v>177</v>
      </c>
      <c r="E86" s="255"/>
      <c r="F86" s="12" t="s">
        <v>99</v>
      </c>
      <c r="G86" s="22" t="s">
        <v>100</v>
      </c>
      <c r="H86" s="254" t="s">
        <v>95</v>
      </c>
      <c r="I86" s="255"/>
      <c r="J86" s="37" t="s">
        <v>175</v>
      </c>
    </row>
    <row r="87" spans="1:10" ht="21" customHeight="1">
      <c r="A87" s="238"/>
      <c r="B87" s="250"/>
      <c r="C87" s="15" t="s">
        <v>80</v>
      </c>
      <c r="D87" s="232" t="s">
        <v>178</v>
      </c>
      <c r="E87" s="258"/>
      <c r="F87" s="14" t="s">
        <v>102</v>
      </c>
      <c r="G87" s="9" t="s">
        <v>101</v>
      </c>
      <c r="H87" s="257" t="s">
        <v>96</v>
      </c>
      <c r="I87" s="258"/>
      <c r="J87" s="37" t="s">
        <v>87</v>
      </c>
    </row>
    <row r="88" spans="1:10" ht="21" customHeight="1">
      <c r="A88" s="238"/>
      <c r="B88" s="250"/>
      <c r="C88" s="15" t="s">
        <v>81</v>
      </c>
      <c r="D88" s="232" t="s">
        <v>179</v>
      </c>
      <c r="E88" s="258"/>
      <c r="F88" s="14" t="s">
        <v>103</v>
      </c>
      <c r="G88" s="9" t="s">
        <v>104</v>
      </c>
      <c r="H88" s="257" t="s">
        <v>97</v>
      </c>
      <c r="I88" s="258"/>
      <c r="J88" s="37" t="s">
        <v>88</v>
      </c>
    </row>
    <row r="89" spans="1:10" ht="21" customHeight="1" thickBot="1">
      <c r="A89" s="239"/>
      <c r="B89" s="265"/>
      <c r="C89" s="17" t="s">
        <v>82</v>
      </c>
      <c r="D89" s="223" t="s">
        <v>180</v>
      </c>
      <c r="E89" s="226"/>
      <c r="F89" s="16" t="s">
        <v>105</v>
      </c>
      <c r="G89" s="23" t="s">
        <v>106</v>
      </c>
      <c r="H89" s="263" t="s">
        <v>98</v>
      </c>
      <c r="I89" s="264"/>
      <c r="J89" s="37" t="s">
        <v>176</v>
      </c>
    </row>
    <row r="90" spans="1:10" ht="21" customHeight="1">
      <c r="A90" s="237" t="s">
        <v>206</v>
      </c>
      <c r="B90" s="197" t="s">
        <v>149</v>
      </c>
      <c r="C90" s="13" t="s">
        <v>83</v>
      </c>
      <c r="D90" s="252" t="s">
        <v>177</v>
      </c>
      <c r="E90" s="255"/>
      <c r="F90" s="12" t="s">
        <v>107</v>
      </c>
      <c r="G90" s="22" t="s">
        <v>108</v>
      </c>
      <c r="H90" s="254" t="s">
        <v>73</v>
      </c>
      <c r="I90" s="255"/>
      <c r="J90" s="37" t="s">
        <v>89</v>
      </c>
    </row>
    <row r="91" spans="1:10" ht="21" customHeight="1" thickBot="1">
      <c r="A91" s="238"/>
      <c r="B91" s="219"/>
      <c r="C91" s="17" t="s">
        <v>72</v>
      </c>
      <c r="D91" s="224" t="s">
        <v>178</v>
      </c>
      <c r="E91" s="264"/>
      <c r="F91" s="16" t="s">
        <v>109</v>
      </c>
      <c r="G91" s="23" t="s">
        <v>110</v>
      </c>
      <c r="H91" s="263" t="s">
        <v>74</v>
      </c>
      <c r="I91" s="264"/>
      <c r="J91" s="37" t="s">
        <v>90</v>
      </c>
    </row>
    <row r="92" spans="1:10" ht="21" customHeight="1">
      <c r="A92" s="237" t="s">
        <v>207</v>
      </c>
      <c r="B92" s="198" t="s">
        <v>193</v>
      </c>
      <c r="C92" s="24" t="s">
        <v>221</v>
      </c>
      <c r="D92" s="222" t="s">
        <v>179</v>
      </c>
      <c r="E92" s="262"/>
      <c r="F92" s="26" t="s">
        <v>111</v>
      </c>
      <c r="G92" s="4" t="s">
        <v>112</v>
      </c>
      <c r="H92" s="261" t="s">
        <v>94</v>
      </c>
      <c r="I92" s="262"/>
      <c r="J92" s="37" t="s">
        <v>91</v>
      </c>
    </row>
    <row r="93" spans="1:10" ht="21" customHeight="1" thickBot="1">
      <c r="A93" s="239"/>
      <c r="B93" s="219"/>
      <c r="C93" s="17" t="s">
        <v>222</v>
      </c>
      <c r="D93" s="223" t="s">
        <v>180</v>
      </c>
      <c r="E93" s="226"/>
      <c r="F93" s="16" t="s">
        <v>113</v>
      </c>
      <c r="G93" s="23" t="s">
        <v>114</v>
      </c>
      <c r="H93" s="263" t="s">
        <v>93</v>
      </c>
      <c r="I93" s="264"/>
      <c r="J93" s="37" t="s">
        <v>92</v>
      </c>
    </row>
    <row r="94" spans="1:10" ht="14.25" customHeight="1">
      <c r="A94" s="32"/>
      <c r="B94" s="38"/>
      <c r="C94" s="7"/>
      <c r="D94" s="7"/>
      <c r="E94" s="7"/>
      <c r="F94" s="7"/>
      <c r="G94" s="7"/>
      <c r="H94" s="7"/>
      <c r="I94" s="7"/>
    </row>
  </sheetData>
  <mergeCells count="176">
    <mergeCell ref="A90:A91"/>
    <mergeCell ref="A92:A93"/>
    <mergeCell ref="B90:B91"/>
    <mergeCell ref="B92:B93"/>
    <mergeCell ref="B82:B85"/>
    <mergeCell ref="B86:B89"/>
    <mergeCell ref="A34:A45"/>
    <mergeCell ref="D53:E53"/>
    <mergeCell ref="A46:A57"/>
    <mergeCell ref="B42:B45"/>
    <mergeCell ref="B74:B77"/>
    <mergeCell ref="D51:E51"/>
    <mergeCell ref="B34:B37"/>
    <mergeCell ref="D47:E47"/>
    <mergeCell ref="B50:B53"/>
    <mergeCell ref="D41:E41"/>
    <mergeCell ref="D35:E35"/>
    <mergeCell ref="D44:E44"/>
    <mergeCell ref="D49:E49"/>
    <mergeCell ref="A82:A85"/>
    <mergeCell ref="A86:A89"/>
    <mergeCell ref="D93:E93"/>
    <mergeCell ref="B78:B81"/>
    <mergeCell ref="B54:B57"/>
    <mergeCell ref="A78:A81"/>
    <mergeCell ref="D40:E40"/>
    <mergeCell ref="A74:A77"/>
    <mergeCell ref="D50:E50"/>
    <mergeCell ref="F73:G73"/>
    <mergeCell ref="H30:I30"/>
    <mergeCell ref="H50:I50"/>
    <mergeCell ref="H27:I27"/>
    <mergeCell ref="H40:I40"/>
    <mergeCell ref="D30:E30"/>
    <mergeCell ref="D28:E28"/>
    <mergeCell ref="H28:I28"/>
    <mergeCell ref="B30:B33"/>
    <mergeCell ref="D56:E56"/>
    <mergeCell ref="B46:B49"/>
    <mergeCell ref="B38:B41"/>
    <mergeCell ref="H46:I46"/>
    <mergeCell ref="H49:I49"/>
    <mergeCell ref="H77:I77"/>
    <mergeCell ref="H78:I78"/>
    <mergeCell ref="D48:E48"/>
    <mergeCell ref="H43:I43"/>
    <mergeCell ref="H37:I37"/>
    <mergeCell ref="D45:E45"/>
    <mergeCell ref="B14:B17"/>
    <mergeCell ref="D24:E24"/>
    <mergeCell ref="H26:I26"/>
    <mergeCell ref="D29:E29"/>
    <mergeCell ref="B26:B29"/>
    <mergeCell ref="D33:E33"/>
    <mergeCell ref="A10:A21"/>
    <mergeCell ref="D15:E15"/>
    <mergeCell ref="H15:I15"/>
    <mergeCell ref="A22:A33"/>
    <mergeCell ref="H13:I13"/>
    <mergeCell ref="H14:I14"/>
    <mergeCell ref="H16:I16"/>
    <mergeCell ref="D10:E10"/>
    <mergeCell ref="D13:E13"/>
    <mergeCell ref="D16:E16"/>
    <mergeCell ref="D21:E21"/>
    <mergeCell ref="D23:E23"/>
    <mergeCell ref="H11:I11"/>
    <mergeCell ref="D12:E12"/>
    <mergeCell ref="D25:E25"/>
    <mergeCell ref="D26:E26"/>
    <mergeCell ref="A1:I1"/>
    <mergeCell ref="H21:I21"/>
    <mergeCell ref="H22:I22"/>
    <mergeCell ref="H23:I23"/>
    <mergeCell ref="B3:C3"/>
    <mergeCell ref="B5:C5"/>
    <mergeCell ref="B22:B25"/>
    <mergeCell ref="B7:C7"/>
    <mergeCell ref="H25:I25"/>
    <mergeCell ref="D19:E19"/>
    <mergeCell ref="D17:E17"/>
    <mergeCell ref="D14:E14"/>
    <mergeCell ref="H17:I17"/>
    <mergeCell ref="H18:I18"/>
    <mergeCell ref="H24:I24"/>
    <mergeCell ref="H19:I19"/>
    <mergeCell ref="B18:B21"/>
    <mergeCell ref="D20:E20"/>
    <mergeCell ref="D22:E22"/>
    <mergeCell ref="D18:E18"/>
    <mergeCell ref="B6:C6"/>
    <mergeCell ref="H9:I9"/>
    <mergeCell ref="H12:I12"/>
    <mergeCell ref="D11:E11"/>
    <mergeCell ref="D9:E9"/>
    <mergeCell ref="F9:G9"/>
    <mergeCell ref="H10:I10"/>
    <mergeCell ref="B4:C4"/>
    <mergeCell ref="B10:B13"/>
    <mergeCell ref="H20:I20"/>
    <mergeCell ref="H93:I93"/>
    <mergeCell ref="H75:I75"/>
    <mergeCell ref="H82:I82"/>
    <mergeCell ref="H57:I57"/>
    <mergeCell ref="H84:I84"/>
    <mergeCell ref="H90:I90"/>
    <mergeCell ref="H85:I85"/>
    <mergeCell ref="H73:I73"/>
    <mergeCell ref="H86:I86"/>
    <mergeCell ref="H80:I80"/>
    <mergeCell ref="H56:I56"/>
    <mergeCell ref="H54:I54"/>
    <mergeCell ref="H74:I74"/>
    <mergeCell ref="H53:I53"/>
    <mergeCell ref="H38:I38"/>
    <mergeCell ref="D39:E39"/>
    <mergeCell ref="H39:I39"/>
    <mergeCell ref="H34:I34"/>
    <mergeCell ref="D27:E27"/>
    <mergeCell ref="D55:E55"/>
    <mergeCell ref="H45:I45"/>
    <mergeCell ref="H42:I42"/>
    <mergeCell ref="D43:E43"/>
    <mergeCell ref="H55:I55"/>
    <mergeCell ref="H51:I51"/>
    <mergeCell ref="H76:I76"/>
    <mergeCell ref="H31:I31"/>
    <mergeCell ref="H32:I32"/>
    <mergeCell ref="D31:E31"/>
    <mergeCell ref="D32:E32"/>
    <mergeCell ref="D34:E34"/>
    <mergeCell ref="H29:I29"/>
    <mergeCell ref="H33:I33"/>
    <mergeCell ref="D46:E46"/>
    <mergeCell ref="H35:I35"/>
    <mergeCell ref="D38:E38"/>
    <mergeCell ref="H36:I36"/>
    <mergeCell ref="D52:E52"/>
    <mergeCell ref="D54:E54"/>
    <mergeCell ref="H91:I91"/>
    <mergeCell ref="D37:E37"/>
    <mergeCell ref="H41:I41"/>
    <mergeCell ref="D36:E36"/>
    <mergeCell ref="D42:E42"/>
    <mergeCell ref="H47:I47"/>
    <mergeCell ref="H44:I44"/>
    <mergeCell ref="H48:I48"/>
    <mergeCell ref="D73:E73"/>
    <mergeCell ref="D77:E77"/>
    <mergeCell ref="D85:E85"/>
    <mergeCell ref="D79:E79"/>
    <mergeCell ref="D78:E78"/>
    <mergeCell ref="D92:E92"/>
    <mergeCell ref="H92:I92"/>
    <mergeCell ref="D90:E90"/>
    <mergeCell ref="D91:E91"/>
    <mergeCell ref="D88:E88"/>
    <mergeCell ref="H88:I88"/>
    <mergeCell ref="D89:E89"/>
    <mergeCell ref="H52:I52"/>
    <mergeCell ref="D86:E86"/>
    <mergeCell ref="D87:E87"/>
    <mergeCell ref="H89:I89"/>
    <mergeCell ref="H81:I81"/>
    <mergeCell ref="H83:I83"/>
    <mergeCell ref="H79:I79"/>
    <mergeCell ref="D80:E80"/>
    <mergeCell ref="D57:E57"/>
    <mergeCell ref="H87:I87"/>
    <mergeCell ref="D75:E75"/>
    <mergeCell ref="D74:E74"/>
    <mergeCell ref="D76:E76"/>
    <mergeCell ref="D82:E82"/>
    <mergeCell ref="D83:E83"/>
    <mergeCell ref="D84:E84"/>
    <mergeCell ref="D81:E81"/>
  </mergeCells>
  <phoneticPr fontId="1"/>
  <pageMargins left="0.46" right="0.2" top="0.31" bottom="0.16" header="0.5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ksheet" shapeId="1028" r:id="rId4">
          <objectPr defaultSize="0" r:id="rId5">
            <anchor moveWithCells="1">
              <from>
                <xdr:col>0</xdr:col>
                <xdr:colOff>857250</xdr:colOff>
                <xdr:row>61</xdr:row>
                <xdr:rowOff>9525</xdr:rowOff>
              </from>
              <to>
                <xdr:col>8</xdr:col>
                <xdr:colOff>400050</xdr:colOff>
                <xdr:row>70</xdr:row>
                <xdr:rowOff>0</xdr:rowOff>
              </to>
            </anchor>
          </objectPr>
        </oleObject>
      </mc:Choice>
      <mc:Fallback>
        <oleObject progId="Worksheet" shapeId="102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workbookViewId="0">
      <selection activeCell="D10" sqref="D10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49</v>
      </c>
      <c r="B1" s="2" t="s">
        <v>50</v>
      </c>
      <c r="C1" s="10" t="s">
        <v>54</v>
      </c>
      <c r="D1" s="10" t="s">
        <v>55</v>
      </c>
    </row>
    <row r="2" spans="1:4">
      <c r="A2" s="2">
        <v>1</v>
      </c>
      <c r="B2" s="2" t="s">
        <v>44</v>
      </c>
      <c r="C2" s="10">
        <f>COUNTIF(対戦表!$K$10:$L$57,1)</f>
        <v>3</v>
      </c>
      <c r="D2" s="10">
        <f>COUNTIF(対戦表!$P$10:$P$57,1)</f>
        <v>2</v>
      </c>
    </row>
    <row r="3" spans="1:4">
      <c r="A3" s="2">
        <v>2</v>
      </c>
      <c r="B3" s="2" t="s">
        <v>33</v>
      </c>
      <c r="C3" s="10">
        <f>COUNTIF(対戦表!$K$10:$L$57,2)</f>
        <v>3</v>
      </c>
      <c r="D3" s="10">
        <f>COUNTIF(対戦表!$P$10:$P$57,2)</f>
        <v>2</v>
      </c>
    </row>
    <row r="4" spans="1:4">
      <c r="A4" s="2">
        <v>3</v>
      </c>
      <c r="B4" s="2" t="s">
        <v>1</v>
      </c>
      <c r="C4" s="10">
        <f>COUNTIF(対戦表!$K$10:$L$57,3)</f>
        <v>3</v>
      </c>
      <c r="D4" s="10">
        <f>COUNTIF(対戦表!$P$10:$P$57,3)</f>
        <v>1</v>
      </c>
    </row>
    <row r="5" spans="1:4">
      <c r="A5" s="2">
        <v>4</v>
      </c>
      <c r="B5" s="2" t="s">
        <v>0</v>
      </c>
      <c r="C5" s="10">
        <f>COUNTIF(対戦表!$K$10:$L$57,4)</f>
        <v>3</v>
      </c>
      <c r="D5" s="10">
        <f>COUNTIF(対戦表!$P$10:$P$57,4)</f>
        <v>1</v>
      </c>
    </row>
    <row r="6" spans="1:4">
      <c r="A6" s="2">
        <v>5</v>
      </c>
      <c r="B6" s="2" t="s">
        <v>35</v>
      </c>
      <c r="C6" s="10">
        <f>COUNTIF(対戦表!$K$10:$L$57,5)</f>
        <v>3</v>
      </c>
      <c r="D6" s="10">
        <f>COUNTIF(対戦表!$P$10:$P$57,5)</f>
        <v>2</v>
      </c>
    </row>
    <row r="7" spans="1:4">
      <c r="A7" s="2">
        <v>6</v>
      </c>
      <c r="B7" s="2" t="s">
        <v>31</v>
      </c>
      <c r="C7" s="10">
        <f>COUNTIF(対戦表!$K$10:$L$57,6)</f>
        <v>3</v>
      </c>
      <c r="D7" s="10">
        <f>COUNTIF(対戦表!$P$10:$P$57,6)</f>
        <v>2</v>
      </c>
    </row>
    <row r="8" spans="1:4">
      <c r="A8" s="2">
        <v>7</v>
      </c>
      <c r="B8" s="2" t="s">
        <v>40</v>
      </c>
      <c r="C8" s="10">
        <f>COUNTIF(対戦表!$K$10:$L$57,7)</f>
        <v>3</v>
      </c>
      <c r="D8" s="10">
        <f>COUNTIF(対戦表!$P$10:$P$57,7)</f>
        <v>2</v>
      </c>
    </row>
    <row r="9" spans="1:4">
      <c r="A9" s="2">
        <v>8</v>
      </c>
      <c r="B9" s="2" t="s">
        <v>2</v>
      </c>
      <c r="C9" s="10">
        <f>COUNTIF(対戦表!$K$10:$L$57,8)</f>
        <v>3</v>
      </c>
      <c r="D9" s="10">
        <f>COUNTIF(対戦表!$P$10:$P$57,8)</f>
        <v>2</v>
      </c>
    </row>
    <row r="10" spans="1:4">
      <c r="A10" s="2">
        <v>9</v>
      </c>
      <c r="B10" s="2" t="s">
        <v>4</v>
      </c>
      <c r="C10" s="10">
        <f>COUNTIF(対戦表!$K$10:$L$57,9)</f>
        <v>3</v>
      </c>
      <c r="D10" s="10">
        <f>COUNTIF(対戦表!$P$10:$P$57,9)</f>
        <v>3</v>
      </c>
    </row>
    <row r="11" spans="1:4">
      <c r="A11" s="2">
        <v>10</v>
      </c>
      <c r="B11" s="2" t="s">
        <v>51</v>
      </c>
      <c r="C11" s="10">
        <f>COUNTIF(対戦表!$K$10:$L$57,10)</f>
        <v>3</v>
      </c>
      <c r="D11" s="10">
        <f>COUNTIF(対戦表!$P$10:$P$57,10)</f>
        <v>2</v>
      </c>
    </row>
    <row r="12" spans="1:4">
      <c r="A12" s="2">
        <v>11</v>
      </c>
      <c r="B12" s="2" t="s">
        <v>46</v>
      </c>
      <c r="C12" s="10">
        <f>COUNTIF(対戦表!$K$10:$L$57,11)</f>
        <v>3</v>
      </c>
      <c r="D12" s="10">
        <f>COUNTIF(対戦表!$P$10:$P$57,11)</f>
        <v>2</v>
      </c>
    </row>
    <row r="13" spans="1:4">
      <c r="A13" s="2">
        <v>12</v>
      </c>
      <c r="B13" s="2" t="s">
        <v>52</v>
      </c>
      <c r="C13" s="10">
        <f>COUNTIF(対戦表!$K$10:$L$57,12)</f>
        <v>3</v>
      </c>
      <c r="D13" s="10">
        <f>COUNTIF(対戦表!$P$10:$P$57,12)</f>
        <v>0</v>
      </c>
    </row>
    <row r="14" spans="1:4">
      <c r="A14" s="2">
        <v>13</v>
      </c>
      <c r="B14" s="2" t="s">
        <v>3</v>
      </c>
      <c r="C14" s="10">
        <f>COUNTIF(対戦表!$K$10:$L$57,13)</f>
        <v>3</v>
      </c>
      <c r="D14" s="10">
        <f>COUNTIF(対戦表!$P$10:$P$57,13)</f>
        <v>1</v>
      </c>
    </row>
    <row r="15" spans="1:4">
      <c r="A15" s="2">
        <v>14</v>
      </c>
      <c r="B15" s="2" t="s">
        <v>45</v>
      </c>
      <c r="C15" s="10">
        <f>COUNTIF(対戦表!$K$10:$L$57,14)</f>
        <v>3</v>
      </c>
      <c r="D15" s="10">
        <f>COUNTIF(対戦表!$P$10:$P$57,14)</f>
        <v>2</v>
      </c>
    </row>
    <row r="16" spans="1:4">
      <c r="A16" s="2">
        <v>15</v>
      </c>
      <c r="B16" s="2" t="s">
        <v>36</v>
      </c>
      <c r="C16" s="10">
        <f>COUNTIF(対戦表!$K$10:$L$57,15)</f>
        <v>3</v>
      </c>
      <c r="D16" s="10">
        <f>COUNTIF(対戦表!$P$10:$P$57,15)</f>
        <v>1</v>
      </c>
    </row>
    <row r="17" spans="1:4">
      <c r="A17" s="2">
        <v>16</v>
      </c>
      <c r="B17" s="2" t="s">
        <v>6</v>
      </c>
      <c r="C17" s="10">
        <f>COUNTIF(対戦表!$K$10:$L$57,16)</f>
        <v>3</v>
      </c>
      <c r="D17" s="10">
        <f>COUNTIF(対戦表!$P$10:$P$57,16)</f>
        <v>2</v>
      </c>
    </row>
    <row r="18" spans="1:4">
      <c r="A18" s="2">
        <v>17</v>
      </c>
      <c r="B18" s="2" t="s">
        <v>53</v>
      </c>
      <c r="C18" s="10">
        <f>COUNTIF(対戦表!$K$10:$L$57,17)</f>
        <v>3</v>
      </c>
      <c r="D18" s="10">
        <f>COUNTIF(対戦表!$P$10:$P$57,17)</f>
        <v>2</v>
      </c>
    </row>
    <row r="19" spans="1:4">
      <c r="A19" s="2">
        <v>18</v>
      </c>
      <c r="B19" s="2" t="s">
        <v>208</v>
      </c>
      <c r="C19" s="10">
        <f>COUNTIF(対戦表!$K$10:$L$57,18)</f>
        <v>3</v>
      </c>
      <c r="D19" s="10">
        <f>COUNTIF(対戦表!$P$10:$P$57,18)</f>
        <v>0</v>
      </c>
    </row>
    <row r="20" spans="1:4">
      <c r="A20" s="2">
        <v>19</v>
      </c>
      <c r="B20" s="2" t="s">
        <v>5</v>
      </c>
      <c r="C20" s="10">
        <f>COUNTIF(対戦表!$K$10:$L$57,19)</f>
        <v>3</v>
      </c>
      <c r="D20" s="10">
        <f>COUNTIF(対戦表!$P$10:$P$57,19)</f>
        <v>1</v>
      </c>
    </row>
    <row r="21" spans="1:4">
      <c r="A21" s="2">
        <v>20</v>
      </c>
      <c r="B21" s="2" t="s">
        <v>34</v>
      </c>
      <c r="C21" s="10">
        <f>COUNTIF(対戦表!$K$10:$L$57,20)</f>
        <v>3</v>
      </c>
      <c r="D21" s="10">
        <f>COUNTIF(対戦表!$P$10:$P$57,20)</f>
        <v>1</v>
      </c>
    </row>
    <row r="22" spans="1:4">
      <c r="A22" s="2">
        <v>21</v>
      </c>
      <c r="B22" s="2" t="s">
        <v>41</v>
      </c>
      <c r="C22" s="10">
        <f>COUNTIF(対戦表!$K$10:$L$57,21)</f>
        <v>3</v>
      </c>
      <c r="D22" s="10">
        <f>COUNTIF(対戦表!$P$10:$P$57,21)</f>
        <v>2</v>
      </c>
    </row>
    <row r="23" spans="1:4">
      <c r="A23" s="2">
        <v>22</v>
      </c>
      <c r="B23" s="2" t="s">
        <v>37</v>
      </c>
      <c r="C23" s="10">
        <f>COUNTIF(対戦表!$K$10:$L$57,22)</f>
        <v>3</v>
      </c>
      <c r="D23" s="10">
        <f>COUNTIF(対戦表!$P$10:$P$57,22)</f>
        <v>1</v>
      </c>
    </row>
    <row r="24" spans="1:4">
      <c r="A24" s="2">
        <v>23</v>
      </c>
      <c r="B24" s="2" t="s">
        <v>43</v>
      </c>
      <c r="C24" s="10">
        <f>COUNTIF(対戦表!$K$10:$L$57,23)</f>
        <v>3</v>
      </c>
      <c r="D24" s="10">
        <f>COUNTIF(対戦表!$P$10:$P$57,23)</f>
        <v>1</v>
      </c>
    </row>
    <row r="25" spans="1:4">
      <c r="A25" s="2">
        <v>24</v>
      </c>
      <c r="B25" s="2" t="s">
        <v>42</v>
      </c>
      <c r="C25" s="10">
        <f>COUNTIF(対戦表!$K$10:$L$57,24)</f>
        <v>3</v>
      </c>
      <c r="D25" s="10">
        <f>COUNTIF(対戦表!$P$10:$P$57,24)</f>
        <v>1</v>
      </c>
    </row>
    <row r="26" spans="1:4">
      <c r="A26" s="2">
        <v>25</v>
      </c>
      <c r="B26" s="2" t="s">
        <v>32</v>
      </c>
      <c r="C26" s="10">
        <f>COUNTIF(対戦表!$K$10:$L$57,25)</f>
        <v>3</v>
      </c>
      <c r="D26" s="10">
        <f>COUNTIF(対戦表!$P$10:$P$57,25)</f>
        <v>1</v>
      </c>
    </row>
    <row r="27" spans="1:4">
      <c r="A27" s="2">
        <v>26</v>
      </c>
      <c r="B27" s="2" t="s">
        <v>38</v>
      </c>
      <c r="C27" s="10">
        <f>COUNTIF(対戦表!$K$10:$L$57,26)</f>
        <v>3</v>
      </c>
      <c r="D27" s="10">
        <f>COUNTIF(対戦表!$P$10:$P$57,26)</f>
        <v>2</v>
      </c>
    </row>
    <row r="28" spans="1:4">
      <c r="A28" s="2">
        <v>27</v>
      </c>
      <c r="B28" s="2" t="s">
        <v>39</v>
      </c>
      <c r="C28" s="10">
        <f>COUNTIF(対戦表!$K$10:$L$57,27)</f>
        <v>3</v>
      </c>
      <c r="D28" s="10">
        <f>COUNTIF(対戦表!$P$10:$P$57,27)</f>
        <v>2</v>
      </c>
    </row>
    <row r="29" spans="1:4">
      <c r="A29" s="2">
        <v>28</v>
      </c>
      <c r="B29" s="2" t="s">
        <v>124</v>
      </c>
      <c r="C29" s="10">
        <f>COUNTIF(対戦表!$K$10:$L$57,28)</f>
        <v>3</v>
      </c>
      <c r="D29" s="10">
        <f>COUNTIF(対戦表!$P$10:$P$57,28)</f>
        <v>0</v>
      </c>
    </row>
    <row r="30" spans="1:4">
      <c r="A30" s="2">
        <v>29</v>
      </c>
      <c r="B30" s="2" t="s">
        <v>200</v>
      </c>
      <c r="C30" s="10">
        <f>COUNTIF(対戦表!$K$10:$L$57,29)</f>
        <v>3</v>
      </c>
      <c r="D30" s="10">
        <f>COUNTIF(対戦表!$P$10:$P$57,29)</f>
        <v>2</v>
      </c>
    </row>
    <row r="31" spans="1:4">
      <c r="A31" s="45">
        <v>30</v>
      </c>
      <c r="B31" s="45" t="s">
        <v>201</v>
      </c>
      <c r="C31" s="10">
        <f>COUNTIF(対戦表!$K$10:$L$57,30)</f>
        <v>3</v>
      </c>
      <c r="D31" s="10">
        <f>COUNTIF(対戦表!$P$10:$P$57,30)</f>
        <v>2</v>
      </c>
    </row>
    <row r="32" spans="1:4">
      <c r="A32" s="45">
        <v>31</v>
      </c>
      <c r="B32" s="45" t="s">
        <v>202</v>
      </c>
      <c r="C32" s="10">
        <f>COUNTIF(対戦表!$K$10:$L$57,31)</f>
        <v>3</v>
      </c>
      <c r="D32" s="10">
        <f>COUNTIF(対戦表!$P$10:$P$57,31)</f>
        <v>2</v>
      </c>
    </row>
    <row r="33" spans="1:4" ht="14.25" thickBot="1">
      <c r="A33" s="45">
        <v>32</v>
      </c>
      <c r="B33" s="45" t="s">
        <v>189</v>
      </c>
      <c r="C33" s="46">
        <f>COUNTIF(対戦表!$K$10:$L$57,32)</f>
        <v>3</v>
      </c>
      <c r="D33" s="46">
        <f>COUNTIF(対戦表!$P$10:$P$57,32)</f>
        <v>1</v>
      </c>
    </row>
    <row r="34" spans="1:4" ht="14.25" thickBot="1">
      <c r="A34" s="47" t="s">
        <v>146</v>
      </c>
      <c r="B34" s="48"/>
      <c r="C34" s="48">
        <f>SUM(C2:C33)</f>
        <v>96</v>
      </c>
      <c r="D34" s="49">
        <f>SUM(D2:D33)</f>
        <v>48</v>
      </c>
    </row>
  </sheetData>
  <phoneticPr fontId="1"/>
  <pageMargins left="0.75" right="0.75" top="1" bottom="1" header="0.51200000000000001" footer="0.51200000000000001"/>
  <pageSetup paperSize="9" scale="1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星取表</vt:lpstr>
      <vt:lpstr>対戦表 (2)</vt:lpstr>
      <vt:lpstr>対戦表</vt:lpstr>
      <vt:lpstr>学校名</vt:lpstr>
      <vt:lpstr>星取表!Print_Area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2015-04-26T00:10:04Z</cp:lastPrinted>
  <dcterms:created xsi:type="dcterms:W3CDTF">2004-12-15T11:55:44Z</dcterms:created>
  <dcterms:modified xsi:type="dcterms:W3CDTF">2015-04-26T00:14:46Z</dcterms:modified>
</cp:coreProperties>
</file>