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1715" windowHeight="8445"/>
  </bookViews>
  <sheets>
    <sheet name="対戦表 (2)" sheetId="4" r:id="rId1"/>
    <sheet name="対戦表" sheetId="1" r:id="rId2"/>
    <sheet name="学校名" sheetId="2" r:id="rId3"/>
  </sheets>
  <definedNames>
    <definedName name="_xlnm.Print_Area" localSheetId="1">対戦表!$A$1:$J$94</definedName>
    <definedName name="_xlnm.Print_Area" localSheetId="0">'対戦表 (2)'!$A$1:$J$96</definedName>
    <definedName name="学校名">学校名!$A$1:$B$33</definedName>
  </definedNames>
  <calcPr calcId="145621"/>
</workbook>
</file>

<file path=xl/calcChain.xml><?xml version="1.0" encoding="utf-8"?>
<calcChain xmlns="http://schemas.openxmlformats.org/spreadsheetml/2006/main">
  <c r="H39" i="1" l="1"/>
  <c r="F52" i="1"/>
  <c r="F48" i="1"/>
  <c r="G48" i="1"/>
  <c r="H48" i="1"/>
  <c r="F40" i="1"/>
  <c r="G40" i="1"/>
  <c r="H40" i="1"/>
  <c r="F36" i="1"/>
  <c r="G36" i="1"/>
  <c r="H36" i="1"/>
  <c r="F31" i="1"/>
  <c r="G31" i="1"/>
  <c r="F32" i="1"/>
  <c r="G32" i="1"/>
  <c r="H32" i="1"/>
  <c r="D31" i="2"/>
  <c r="C31" i="2"/>
  <c r="C32" i="2"/>
  <c r="D32" i="2"/>
  <c r="D33" i="2"/>
  <c r="C33" i="2"/>
  <c r="F38" i="1"/>
  <c r="G38" i="1"/>
  <c r="H38" i="1"/>
  <c r="F39" i="1"/>
  <c r="G39" i="1"/>
  <c r="F41" i="1"/>
  <c r="G41" i="1"/>
  <c r="H41" i="1"/>
  <c r="F11" i="1"/>
  <c r="G11" i="1"/>
  <c r="H11" i="1"/>
  <c r="C21" i="2"/>
  <c r="C9" i="2"/>
  <c r="D10" i="2"/>
  <c r="F47" i="1"/>
  <c r="G47" i="1"/>
  <c r="H47" i="1"/>
  <c r="F15" i="1"/>
  <c r="G15" i="1"/>
  <c r="H15" i="1"/>
  <c r="F28" i="1"/>
  <c r="G28" i="1"/>
  <c r="H28" i="1"/>
  <c r="H49" i="1"/>
  <c r="F49" i="1"/>
  <c r="G49" i="1"/>
  <c r="H56" i="1"/>
  <c r="F56" i="1"/>
  <c r="G56" i="1"/>
  <c r="H44" i="1"/>
  <c r="F44" i="1"/>
  <c r="G44" i="1"/>
  <c r="F50" i="1"/>
  <c r="G50" i="1"/>
  <c r="F51" i="1"/>
  <c r="G51" i="1"/>
  <c r="G52" i="1"/>
  <c r="F53" i="1"/>
  <c r="G53" i="1"/>
  <c r="F54" i="1"/>
  <c r="G54" i="1"/>
  <c r="H51" i="1"/>
  <c r="H52" i="1"/>
  <c r="H53" i="1"/>
  <c r="H54" i="1"/>
  <c r="H46" i="1"/>
  <c r="H50" i="1"/>
  <c r="F46" i="1"/>
  <c r="G46" i="1"/>
  <c r="H35" i="1"/>
  <c r="H37" i="1"/>
  <c r="F35" i="1"/>
  <c r="G35" i="1"/>
  <c r="F37" i="1"/>
  <c r="G37" i="1"/>
  <c r="H24" i="1"/>
  <c r="F24" i="1"/>
  <c r="G24" i="1"/>
  <c r="H13" i="1"/>
  <c r="H14" i="1"/>
  <c r="F13" i="1"/>
  <c r="G13" i="1"/>
  <c r="F14" i="1"/>
  <c r="G14" i="1"/>
  <c r="H55" i="1"/>
  <c r="H43" i="1"/>
  <c r="F20" i="1"/>
  <c r="G20" i="1"/>
  <c r="H20" i="1"/>
  <c r="F43" i="1"/>
  <c r="G43" i="1"/>
  <c r="F19" i="1"/>
  <c r="G19" i="1"/>
  <c r="H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H27" i="1"/>
  <c r="G27" i="1"/>
  <c r="F27" i="1"/>
  <c r="F55" i="1"/>
  <c r="G55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57" i="1"/>
  <c r="G57" i="1"/>
  <c r="F57" i="1"/>
  <c r="H18" i="1"/>
  <c r="G18" i="1"/>
  <c r="F18" i="1"/>
  <c r="H45" i="1"/>
  <c r="G45" i="1"/>
  <c r="F45" i="1"/>
  <c r="H42" i="1"/>
  <c r="G42" i="1"/>
  <c r="F42" i="1"/>
  <c r="H34" i="1"/>
  <c r="G34" i="1"/>
  <c r="F34" i="1"/>
  <c r="H33" i="1"/>
  <c r="G33" i="1"/>
  <c r="F33" i="1"/>
  <c r="H30" i="1"/>
  <c r="G30" i="1"/>
  <c r="F30" i="1"/>
  <c r="H12" i="1"/>
  <c r="H16" i="1"/>
  <c r="H17" i="1"/>
  <c r="H21" i="1"/>
  <c r="H22" i="1"/>
  <c r="H23" i="1"/>
  <c r="H29" i="1"/>
  <c r="F17" i="1"/>
  <c r="G17" i="1"/>
  <c r="F21" i="1"/>
  <c r="G21" i="1"/>
  <c r="F22" i="1"/>
  <c r="G22" i="1"/>
  <c r="F23" i="1"/>
  <c r="G23" i="1"/>
  <c r="F29" i="1"/>
  <c r="G29" i="1"/>
  <c r="F12" i="1"/>
  <c r="G12" i="1"/>
  <c r="F16" i="1"/>
  <c r="G16" i="1"/>
  <c r="D34" i="2"/>
  <c r="C34" i="2" l="1"/>
</calcChain>
</file>

<file path=xl/sharedStrings.xml><?xml version="1.0" encoding="utf-8"?>
<sst xmlns="http://schemas.openxmlformats.org/spreadsheetml/2006/main" count="748" uniqueCount="262">
  <si>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</si>
  <si>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</si>
  <si>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</si>
  <si>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</si>
  <si>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</si>
  <si>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</si>
  <si>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</si>
  <si>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</si>
  <si>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</si>
  <si>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</si>
  <si>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</si>
  <si>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</si>
  <si>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</si>
  <si>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Ｃ２位</t>
    <rPh sb="2" eb="3">
      <t>イ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</si>
  <si>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</si>
  <si>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</si>
  <si>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</si>
  <si>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</si>
  <si>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</si>
  <si>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</si>
  <si>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</si>
  <si>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</si>
  <si>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</si>
  <si>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</si>
  <si>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</si>
  <si>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</si>
  <si>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</si>
  <si>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</si>
  <si>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</si>
  <si>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</si>
  <si>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</si>
  <si>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</si>
  <si>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</si>
  <si>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</si>
  <si>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</si>
  <si>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</si>
  <si>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</si>
  <si>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</si>
  <si>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</si>
  <si>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</si>
  <si>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</si>
  <si>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</si>
  <si>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</si>
  <si>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</si>
  <si>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</si>
  <si>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</si>
  <si>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</si>
  <si>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</si>
  <si>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</si>
  <si>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</si>
  <si>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</si>
  <si>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</si>
  <si>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</si>
  <si>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</si>
  <si>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</si>
  <si>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</si>
  <si>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</si>
  <si>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</si>
  <si>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</si>
  <si>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</si>
  <si>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</si>
  <si>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</si>
  <si>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</si>
  <si>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</si>
  <si>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</si>
  <si>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</si>
  <si>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</si>
  <si>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</si>
  <si>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</si>
  <si>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</si>
  <si>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</si>
  <si>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</si>
  <si>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</si>
  <si>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</si>
  <si>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</si>
  <si>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</si>
  <si>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</si>
  <si>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</si>
  <si>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</si>
  <si>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</si>
  <si>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</si>
  <si>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</si>
  <si>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</si>
  <si>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</si>
  <si>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</si>
  <si>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</si>
  <si>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</si>
  <si>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</si>
  <si>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</si>
  <si>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</si>
  <si>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</si>
  <si>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</si>
  <si>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</si>
  <si>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</si>
  <si>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</si>
  <si>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</si>
  <si>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</si>
  <si>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</si>
  <si>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</si>
  <si>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</si>
  <si>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</si>
  <si>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</si>
  <si>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</si>
  <si>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</si>
  <si>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</si>
  <si>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</si>
  <si>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</si>
  <si>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</si>
  <si>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</si>
  <si>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</si>
  <si>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</si>
  <si>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</si>
  <si>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</si>
  <si>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</si>
  <si>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</si>
  <si>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</si>
  <si>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</si>
  <si>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</si>
  <si>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</si>
  <si>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</si>
  <si>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</si>
  <si>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</si>
  <si>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</si>
  <si>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</si>
  <si>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</si>
  <si>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</si>
  <si>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</si>
  <si>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</si>
  <si>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</si>
  <si>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</si>
  <si>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</si>
  <si>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</si>
  <si>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</si>
  <si>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</si>
  <si>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</si>
  <si>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</si>
  <si>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</si>
  <si>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</si>
  <si>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</si>
  <si>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</si>
  <si>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</si>
  <si>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</si>
  <si>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</si>
  <si>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</si>
  <si>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</si>
  <si>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</si>
  <si>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</si>
  <si>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①</t>
    <phoneticPr fontId="1"/>
  </si>
  <si>
    <t>１４：００ ～ １５：１０</t>
    <phoneticPr fontId="1"/>
  </si>
  <si>
    <t>（未定）</t>
    <rPh sb="1" eb="3">
      <t>ミテイ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</si>
  <si>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</si>
  <si>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</si>
  <si>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</si>
  <si>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</si>
  <si>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</si>
  <si>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</si>
  <si>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</si>
  <si>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</si>
  <si>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</si>
  <si>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</si>
  <si>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③</t>
    <phoneticPr fontId="1"/>
  </si>
  <si>
    <t>①</t>
    <phoneticPr fontId="1"/>
  </si>
  <si>
    <t>②</t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</si>
  <si>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</si>
  <si>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</si>
  <si>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</si>
  <si>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</si>
  <si>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</si>
  <si>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③</t>
    <phoneticPr fontId="1"/>
  </si>
  <si>
    <t>④</t>
    <phoneticPr fontId="1"/>
  </si>
  <si>
    <t>④</t>
    <phoneticPr fontId="1"/>
  </si>
  <si>
    <t>①</t>
    <phoneticPr fontId="1"/>
  </si>
  <si>
    <t>　　決勝トーナメント表</t>
    <rPh sb="2" eb="4">
      <t>ケッショウ</t>
    </rPh>
    <rPh sb="10" eb="11">
      <t>ヒョウ</t>
    </rPh>
    <phoneticPr fontId="1"/>
  </si>
  <si>
    <t>③</t>
    <phoneticPr fontId="1"/>
  </si>
  <si>
    <t>④</t>
    <phoneticPr fontId="1"/>
  </si>
  <si>
    <t>順位戦</t>
    <rPh sb="0" eb="3">
      <t>ジュンイセン</t>
    </rPh>
    <phoneticPr fontId="1"/>
  </si>
  <si>
    <t>順位戦</t>
    <rPh sb="0" eb="2">
      <t>ジュンイ</t>
    </rPh>
    <rPh sb="2" eb="3">
      <t>セン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</si>
  <si>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</si>
  <si>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</si>
  <si>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</si>
  <si>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</si>
  <si>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</si>
  <si>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</si>
  <si>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</si>
  <si>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</si>
  <si>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</si>
  <si>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</si>
  <si>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</si>
  <si>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Ｅ２位</t>
    <rPh sb="2" eb="3">
      <t>イ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</si>
  <si>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</si>
  <si>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</si>
  <si>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１２：４０ ～ １３：５０</t>
    <phoneticPr fontId="1"/>
  </si>
  <si>
    <t>１４：００ ～ １５：１０</t>
    <phoneticPr fontId="1"/>
  </si>
  <si>
    <t>駒場G</t>
    <rPh sb="0" eb="2">
      <t>コマバ</t>
    </rPh>
    <phoneticPr fontId="1"/>
  </si>
  <si>
    <t>惣右衛門G</t>
    <rPh sb="0" eb="1">
      <t>ソウ</t>
    </rPh>
    <rPh sb="1" eb="4">
      <t>ウエモン</t>
    </rPh>
    <phoneticPr fontId="1"/>
  </si>
  <si>
    <t>②</t>
    <phoneticPr fontId="1"/>
  </si>
  <si>
    <t>４/１８　　　　　（土）</t>
    <rPh sb="10" eb="11">
      <t>ド</t>
    </rPh>
    <phoneticPr fontId="1"/>
  </si>
  <si>
    <t>４/１９　　　（日）</t>
    <rPh sb="8" eb="9">
      <t>ニチ</t>
    </rPh>
    <phoneticPr fontId="1"/>
  </si>
  <si>
    <t>４/２５　　　　　　　（土）</t>
    <rPh sb="12" eb="13">
      <t>ド</t>
    </rPh>
    <phoneticPr fontId="1"/>
  </si>
  <si>
    <t>４/２６　　　（日）</t>
    <rPh sb="8" eb="9">
      <t>ニチ</t>
    </rPh>
    <phoneticPr fontId="1"/>
  </si>
  <si>
    <t>武妻</t>
    <rPh sb="0" eb="1">
      <t>ブ</t>
    </rPh>
    <rPh sb="1" eb="2">
      <t>ツマ</t>
    </rPh>
    <phoneticPr fontId="1"/>
  </si>
  <si>
    <t>川北寄</t>
    <rPh sb="0" eb="1">
      <t>カワ</t>
    </rPh>
    <rPh sb="1" eb="2">
      <t>キタ</t>
    </rPh>
    <rPh sb="2" eb="3">
      <t>ヨ</t>
    </rPh>
    <phoneticPr fontId="1"/>
  </si>
  <si>
    <t>宮代</t>
    <rPh sb="0" eb="2">
      <t>ミヤシロ</t>
    </rPh>
    <phoneticPr fontId="1"/>
  </si>
  <si>
    <t>５/２　　（土）　　</t>
    <rPh sb="6" eb="7">
      <t>ド</t>
    </rPh>
    <phoneticPr fontId="1"/>
  </si>
  <si>
    <t>５/５　　　（火）</t>
    <rPh sb="7" eb="8">
      <t>カ</t>
    </rPh>
    <phoneticPr fontId="1"/>
  </si>
  <si>
    <t>５/６　　　（水）</t>
    <rPh sb="7" eb="8">
      <t>スイ</t>
    </rPh>
    <phoneticPr fontId="1"/>
  </si>
  <si>
    <t>５/１０　　　（日）</t>
    <rPh sb="8" eb="9">
      <t>ニチ</t>
    </rPh>
    <phoneticPr fontId="1"/>
  </si>
  <si>
    <t>５/１０　　　　　（日）</t>
    <rPh sb="10" eb="11">
      <t>ニチ</t>
    </rPh>
    <phoneticPr fontId="1"/>
  </si>
  <si>
    <t>自由の森</t>
    <rPh sb="0" eb="2">
      <t>ジユウ</t>
    </rPh>
    <rPh sb="3" eb="4">
      <t>モリ</t>
    </rPh>
    <phoneticPr fontId="1"/>
  </si>
  <si>
    <t>寄居城北</t>
    <rPh sb="0" eb="2">
      <t>ヨリイ</t>
    </rPh>
    <rPh sb="2" eb="4">
      <t>ジョウホク</t>
    </rPh>
    <phoneticPr fontId="1"/>
  </si>
  <si>
    <t>久喜総合Ｇ</t>
    <rPh sb="0" eb="2">
      <t>クキ</t>
    </rPh>
    <rPh sb="2" eb="4">
      <t>ソウゴウ</t>
    </rPh>
    <phoneticPr fontId="1"/>
  </si>
  <si>
    <t>１０：００ ～ １１：１０</t>
  </si>
  <si>
    <t>１１：２０ ～ １２：３０</t>
  </si>
  <si>
    <t>１２：４０ ～ １３：５０</t>
  </si>
  <si>
    <t>１４：００ ～ １５：１０</t>
  </si>
  <si>
    <t>③</t>
    <phoneticPr fontId="1"/>
  </si>
  <si>
    <t>③</t>
    <phoneticPr fontId="1"/>
  </si>
  <si>
    <t>④</t>
    <phoneticPr fontId="1"/>
  </si>
  <si>
    <t>川北寄：川越南・北本・寄居城北合同チーム</t>
    <rPh sb="0" eb="1">
      <t>カワ</t>
    </rPh>
    <rPh sb="1" eb="2">
      <t>キタ</t>
    </rPh>
    <rPh sb="2" eb="3">
      <t>ヨ</t>
    </rPh>
    <rPh sb="4" eb="6">
      <t>カワゴエ</t>
    </rPh>
    <rPh sb="6" eb="7">
      <t>ミナミ</t>
    </rPh>
    <rPh sb="8" eb="10">
      <t>キタモト</t>
    </rPh>
    <rPh sb="11" eb="13">
      <t>ヨリイ</t>
    </rPh>
    <rPh sb="13" eb="15">
      <t>ジョウホク</t>
    </rPh>
    <rPh sb="15" eb="17">
      <t>ゴウドウ</t>
    </rPh>
    <phoneticPr fontId="1"/>
  </si>
  <si>
    <t>武妻：大宮武蔵野・大妻嵐山合同チーム</t>
    <rPh sb="0" eb="1">
      <t>ブ</t>
    </rPh>
    <rPh sb="1" eb="2">
      <t>ツマ</t>
    </rPh>
    <rPh sb="3" eb="5">
      <t>オオミヤ</t>
    </rPh>
    <rPh sb="5" eb="8">
      <t>ムサシノ</t>
    </rPh>
    <rPh sb="9" eb="11">
      <t>オオツマ</t>
    </rPh>
    <rPh sb="11" eb="13">
      <t>ランザン</t>
    </rPh>
    <rPh sb="13" eb="15">
      <t>ゴウドウ</t>
    </rPh>
    <phoneticPr fontId="1"/>
  </si>
  <si>
    <t>５/３　　　　（日）</t>
    <rPh sb="7" eb="8">
      <t>ニチ</t>
    </rPh>
    <phoneticPr fontId="1"/>
  </si>
  <si>
    <t>③</t>
    <phoneticPr fontId="1"/>
  </si>
  <si>
    <t>④</t>
    <phoneticPr fontId="1"/>
  </si>
  <si>
    <t>決勝Ｔ</t>
    <rPh sb="0" eb="2">
      <t>ケッショウ</t>
    </rPh>
    <phoneticPr fontId="1"/>
  </si>
  <si>
    <t>１回戦</t>
    <rPh sb="1" eb="3">
      <t>カイセン</t>
    </rPh>
    <phoneticPr fontId="1"/>
  </si>
  <si>
    <t>〃</t>
    <phoneticPr fontId="1"/>
  </si>
  <si>
    <t>平成２７年度学校総合体育大会埼玉県大会　日程及び審判割（改訂版１）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4" eb="16">
      <t>サイタマ</t>
    </rPh>
    <rPh sb="16" eb="19">
      <t>ケンタイカイ</t>
    </rPh>
    <rPh sb="20" eb="22">
      <t>ニッテイ</t>
    </rPh>
    <rPh sb="22" eb="23">
      <t>オヨ</t>
    </rPh>
    <rPh sb="24" eb="26">
      <t>シンパン</t>
    </rPh>
    <rPh sb="26" eb="27">
      <t>ワ</t>
    </rPh>
    <rPh sb="28" eb="31">
      <t>カイテイバン</t>
    </rPh>
    <phoneticPr fontId="1"/>
  </si>
  <si>
    <t>寄居城北</t>
    <rPh sb="0" eb="1">
      <t>ヨ</t>
    </rPh>
    <rPh sb="1" eb="2">
      <t>イ</t>
    </rPh>
    <rPh sb="2" eb="4">
      <t>ジョウホク</t>
    </rPh>
    <phoneticPr fontId="1"/>
  </si>
  <si>
    <t>浦和実業　　　　　　彩湖Ｇ</t>
    <rPh sb="0" eb="2">
      <t>ウラワ</t>
    </rPh>
    <rPh sb="2" eb="4">
      <t>ジツギョウ</t>
    </rPh>
    <rPh sb="10" eb="11">
      <t>サイ</t>
    </rPh>
    <rPh sb="11" eb="12">
      <t>コ</t>
    </rPh>
    <phoneticPr fontId="1"/>
  </si>
  <si>
    <t>久喜</t>
  </si>
  <si>
    <t>本庄第一</t>
  </si>
  <si>
    <t/>
  </si>
  <si>
    <t>花咲徳栄</t>
  </si>
  <si>
    <t>南稜</t>
  </si>
  <si>
    <t>山村学園</t>
  </si>
  <si>
    <t>川口総合</t>
  </si>
  <si>
    <t>浦和西</t>
  </si>
  <si>
    <t>入間向陽</t>
  </si>
  <si>
    <t>埼玉平成</t>
  </si>
  <si>
    <t>大宮開成</t>
  </si>
  <si>
    <t>熊谷女子</t>
  </si>
  <si>
    <t>秋草学園</t>
  </si>
  <si>
    <t>松山女子</t>
  </si>
  <si>
    <t>所沢</t>
  </si>
  <si>
    <t>浦和実業</t>
  </si>
  <si>
    <t>宮代</t>
  </si>
  <si>
    <t>和光国際</t>
  </si>
  <si>
    <t>浦和一女</t>
  </si>
  <si>
    <t>市立浦和</t>
  </si>
  <si>
    <t>明の星</t>
  </si>
  <si>
    <t>淑徳与野</t>
  </si>
  <si>
    <t>大宮南</t>
  </si>
  <si>
    <t>越ヶ谷</t>
  </si>
  <si>
    <t>本庄</t>
  </si>
  <si>
    <t>杉戸農業</t>
  </si>
  <si>
    <t>埼玉栄</t>
  </si>
  <si>
    <t>昌平</t>
  </si>
  <si>
    <t>狭山ヶ丘</t>
  </si>
  <si>
    <t>自由の森</t>
  </si>
  <si>
    <t>川北寄</t>
  </si>
  <si>
    <t>武妻</t>
  </si>
  <si>
    <t>庄和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</si>
</sst>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5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6" fontId="5" fillId="0" borderId="44" xfId="0" quotePrefix="1" applyNumberFormat="1" applyFont="1" applyBorder="1" applyAlignment="1">
      <alignment horizontal="center" vertical="center" wrapText="1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4" xfId="0" applyNumberFormat="1" applyFont="1" applyBorder="1" applyAlignment="1">
      <alignment horizontal="center" vertical="center" wrapText="1"/>
    </xf>
    <xf numFmtId="56" fontId="5" fillId="0" borderId="45" xfId="0" applyNumberFormat="1" applyFont="1" applyBorder="1" applyAlignment="1">
      <alignment horizontal="center" vertical="center" wrapText="1"/>
    </xf>
    <xf numFmtId="56" fontId="5" fillId="0" borderId="4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69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63</xdr:row>
          <xdr:rowOff>0</xdr:rowOff>
        </xdr:from>
        <xdr:to>
          <xdr:col>8</xdr:col>
          <xdr:colOff>780695</xdr:colOff>
          <xdr:row>72</xdr:row>
          <xdr:rowOff>200025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61</xdr:row>
          <xdr:rowOff>9525</xdr:rowOff>
        </xdr:from>
        <xdr:to>
          <xdr:col>8</xdr:col>
          <xdr:colOff>400050</xdr:colOff>
          <xdr:row>70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96"/>
  <sheetViews>
    <sheetView tabSelected="1" topLeftCell="A64" zoomScaleNormal="100" zoomScaleSheetLayoutView="90" workbookViewId="0">
      <selection activeCell="I61" sqref="I61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45" width="2.625" customWidth="1"/>
  </cols>
  <sheetData>
    <row r="1" spans="1:10" ht="17.25">
      <c r="A1" s="140" t="s">
        <v>226</v>
      </c>
      <c r="B1" s="140"/>
      <c r="C1" s="140"/>
      <c r="D1" s="140"/>
      <c r="E1" s="140"/>
      <c r="F1" s="140"/>
      <c r="G1" s="140"/>
      <c r="H1" s="140"/>
      <c r="I1" s="140"/>
      <c r="J1" s="1"/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.75" customHeight="1" thickBot="1">
      <c r="A3" s="28" t="s">
        <v>56</v>
      </c>
      <c r="B3" s="101" t="s">
        <v>57</v>
      </c>
      <c r="C3" s="141"/>
      <c r="D3" s="21" t="s">
        <v>118</v>
      </c>
      <c r="E3" s="21" t="s">
        <v>119</v>
      </c>
      <c r="F3" s="21" t="s">
        <v>120</v>
      </c>
      <c r="G3" s="20" t="s">
        <v>121</v>
      </c>
      <c r="H3" s="21" t="s">
        <v>122</v>
      </c>
      <c r="I3" s="34" t="s">
        <v>123</v>
      </c>
    </row>
    <row r="4" spans="1:10" ht="18.75" customHeight="1">
      <c r="A4" s="77" t="s">
        <v>229</v>
      </c>
      <c r="B4" s="90" t="s">
        <v>230</v>
      </c>
      <c r="C4" s="90" t="s">
        <v>231</v>
      </c>
      <c r="D4" s="8" t="s">
        <v>232</v>
      </c>
      <c r="E4" s="8" t="s">
        <v>233</v>
      </c>
      <c r="F4" s="8" t="s">
        <v>234</v>
      </c>
      <c r="G4" s="8" t="s">
        <v>235</v>
      </c>
      <c r="H4" s="8" t="s">
        <v>236</v>
      </c>
      <c r="I4" s="84" t="s">
        <v>237</v>
      </c>
    </row>
    <row r="5" spans="1:10" ht="18.75" customHeight="1">
      <c r="A5" s="77" t="s">
        <v>238</v>
      </c>
      <c r="B5" s="90" t="s">
        <v>239</v>
      </c>
      <c r="C5" s="90" t="s">
        <v>231</v>
      </c>
      <c r="D5" s="8" t="s">
        <v>240</v>
      </c>
      <c r="E5" s="8" t="s">
        <v>241</v>
      </c>
      <c r="F5" s="8" t="s">
        <v>242</v>
      </c>
      <c r="G5" s="8" t="s">
        <v>243</v>
      </c>
      <c r="H5" s="8" t="s">
        <v>244</v>
      </c>
      <c r="I5" s="84" t="s">
        <v>245</v>
      </c>
    </row>
    <row r="6" spans="1:10" ht="18.75" customHeight="1">
      <c r="A6" s="77" t="s">
        <v>246</v>
      </c>
      <c r="B6" s="90" t="s">
        <v>247</v>
      </c>
      <c r="C6" s="90" t="s">
        <v>231</v>
      </c>
      <c r="D6" s="8" t="s">
        <v>248</v>
      </c>
      <c r="E6" s="8" t="s">
        <v>249</v>
      </c>
      <c r="F6" s="8" t="s">
        <v>250</v>
      </c>
      <c r="G6" s="8" t="s">
        <v>251</v>
      </c>
      <c r="H6" s="8" t="s">
        <v>252</v>
      </c>
      <c r="I6" s="84" t="s">
        <v>253</v>
      </c>
    </row>
    <row r="7" spans="1:10" ht="18.75" customHeight="1" thickBot="1">
      <c r="A7" s="79" t="s">
        <v>254</v>
      </c>
      <c r="B7" s="144" t="s">
        <v>255</v>
      </c>
      <c r="C7" s="144" t="s">
        <v>231</v>
      </c>
      <c r="D7" s="40" t="s">
        <v>256</v>
      </c>
      <c r="E7" s="40" t="s">
        <v>257</v>
      </c>
      <c r="F7" s="40" t="s">
        <v>258</v>
      </c>
      <c r="G7" s="40" t="s">
        <v>259</v>
      </c>
      <c r="H7" s="40" t="s">
        <v>260</v>
      </c>
      <c r="I7" s="41" t="s">
        <v>261</v>
      </c>
    </row>
    <row r="8" spans="1:10" ht="9" customHeight="1" thickBot="1">
      <c r="A8" s="3"/>
      <c r="B8" s="3"/>
      <c r="C8" s="3"/>
      <c r="D8" s="3"/>
      <c r="E8" s="3"/>
      <c r="F8" s="3"/>
      <c r="G8" s="3"/>
      <c r="H8" s="3"/>
      <c r="I8" s="3"/>
      <c r="J8" s="1"/>
    </row>
    <row r="9" spans="1:10" ht="18.75" customHeight="1" thickBot="1">
      <c r="A9" s="19" t="s">
        <v>130</v>
      </c>
      <c r="B9" s="20" t="s">
        <v>129</v>
      </c>
      <c r="C9" s="21" t="s">
        <v>58</v>
      </c>
      <c r="D9" s="101" t="s">
        <v>128</v>
      </c>
      <c r="E9" s="102"/>
      <c r="F9" s="124" t="s">
        <v>127</v>
      </c>
      <c r="G9" s="125"/>
      <c r="H9" s="146" t="s">
        <v>11</v>
      </c>
      <c r="I9" s="147"/>
      <c r="J9" s="1"/>
    </row>
    <row r="10" spans="1:10" ht="18.75" customHeight="1">
      <c r="A10" s="150" t="s">
        <v>196</v>
      </c>
      <c r="B10" s="128" t="s">
        <v>43</v>
      </c>
      <c r="C10" s="71" t="s">
        <v>61</v>
      </c>
      <c r="D10" s="156" t="s">
        <v>59</v>
      </c>
      <c r="E10" s="127"/>
      <c r="F10" s="83" t="s">
        <v>239</v>
      </c>
      <c r="G10" s="85" t="s">
        <v>247</v>
      </c>
      <c r="H10" s="126" t="s">
        <v>229</v>
      </c>
      <c r="I10" s="127"/>
    </row>
    <row r="11" spans="1:10" ht="18.75" customHeight="1">
      <c r="A11" s="151"/>
      <c r="B11" s="107"/>
      <c r="C11" s="67" t="s">
        <v>60</v>
      </c>
      <c r="D11" s="106" t="s">
        <v>75</v>
      </c>
      <c r="E11" s="93"/>
      <c r="F11" s="68" t="s">
        <v>232</v>
      </c>
      <c r="G11" s="74" t="s">
        <v>248</v>
      </c>
      <c r="H11" s="92" t="s">
        <v>235</v>
      </c>
      <c r="I11" s="93"/>
    </row>
    <row r="12" spans="1:10" ht="18.75" customHeight="1">
      <c r="A12" s="151"/>
      <c r="B12" s="107"/>
      <c r="C12" s="67" t="s">
        <v>66</v>
      </c>
      <c r="D12" s="106" t="s">
        <v>76</v>
      </c>
      <c r="E12" s="93"/>
      <c r="F12" s="68" t="s">
        <v>229</v>
      </c>
      <c r="G12" s="74" t="s">
        <v>238</v>
      </c>
      <c r="H12" s="92" t="s">
        <v>247</v>
      </c>
      <c r="I12" s="93"/>
    </row>
    <row r="13" spans="1:10" ht="18.75" customHeight="1" thickBot="1">
      <c r="A13" s="151"/>
      <c r="B13" s="110"/>
      <c r="C13" s="65" t="s">
        <v>84</v>
      </c>
      <c r="D13" s="103" t="s">
        <v>78</v>
      </c>
      <c r="E13" s="135"/>
      <c r="F13" s="69" t="s">
        <v>235</v>
      </c>
      <c r="G13" s="66" t="s">
        <v>243</v>
      </c>
      <c r="H13" s="134" t="s">
        <v>248</v>
      </c>
      <c r="I13" s="135"/>
    </row>
    <row r="14" spans="1:10" ht="18.75" customHeight="1" thickTop="1">
      <c r="A14" s="151"/>
      <c r="B14" s="157" t="s">
        <v>227</v>
      </c>
      <c r="C14" s="75" t="s">
        <v>61</v>
      </c>
      <c r="D14" s="111" t="s">
        <v>59</v>
      </c>
      <c r="E14" s="137"/>
      <c r="F14" s="70" t="s">
        <v>234</v>
      </c>
      <c r="G14" s="76" t="s">
        <v>242</v>
      </c>
      <c r="H14" s="136" t="s">
        <v>254</v>
      </c>
      <c r="I14" s="137"/>
    </row>
    <row r="15" spans="1:10" ht="18.75" customHeight="1">
      <c r="A15" s="151"/>
      <c r="B15" s="158"/>
      <c r="C15" s="67" t="s">
        <v>60</v>
      </c>
      <c r="D15" s="106" t="s">
        <v>75</v>
      </c>
      <c r="E15" s="93"/>
      <c r="F15" s="68" t="s">
        <v>230</v>
      </c>
      <c r="G15" s="74" t="s">
        <v>255</v>
      </c>
      <c r="H15" s="92" t="s">
        <v>251</v>
      </c>
      <c r="I15" s="93"/>
    </row>
    <row r="16" spans="1:10" ht="18.75" customHeight="1">
      <c r="A16" s="151"/>
      <c r="B16" s="158"/>
      <c r="C16" s="67" t="s">
        <v>66</v>
      </c>
      <c r="D16" s="106" t="s">
        <v>76</v>
      </c>
      <c r="E16" s="93"/>
      <c r="F16" s="68" t="s">
        <v>246</v>
      </c>
      <c r="G16" s="74" t="s">
        <v>254</v>
      </c>
      <c r="H16" s="92" t="s">
        <v>242</v>
      </c>
      <c r="I16" s="93"/>
    </row>
    <row r="17" spans="1:9" ht="18.75" customHeight="1" thickBot="1">
      <c r="A17" s="151"/>
      <c r="B17" s="159"/>
      <c r="C17" s="80" t="s">
        <v>84</v>
      </c>
      <c r="D17" s="145" t="s">
        <v>78</v>
      </c>
      <c r="E17" s="122"/>
      <c r="F17" s="81" t="s">
        <v>251</v>
      </c>
      <c r="G17" s="82" t="s">
        <v>259</v>
      </c>
      <c r="H17" s="121" t="s">
        <v>230</v>
      </c>
      <c r="I17" s="122"/>
    </row>
    <row r="18" spans="1:9" ht="18.75" customHeight="1" thickTop="1">
      <c r="A18" s="151"/>
      <c r="B18" s="109" t="s">
        <v>202</v>
      </c>
      <c r="C18" s="75" t="s">
        <v>61</v>
      </c>
      <c r="D18" s="111" t="s">
        <v>211</v>
      </c>
      <c r="E18" s="137"/>
      <c r="F18" s="70" t="s">
        <v>233</v>
      </c>
      <c r="G18" s="76" t="s">
        <v>241</v>
      </c>
      <c r="H18" s="136" t="s">
        <v>240</v>
      </c>
      <c r="I18" s="137"/>
    </row>
    <row r="19" spans="1:9" ht="18.75" customHeight="1">
      <c r="A19" s="151"/>
      <c r="B19" s="107"/>
      <c r="C19" s="63" t="s">
        <v>60</v>
      </c>
      <c r="D19" s="90" t="s">
        <v>212</v>
      </c>
      <c r="E19" s="130"/>
      <c r="F19" s="77" t="s">
        <v>237</v>
      </c>
      <c r="G19" s="64" t="s">
        <v>245</v>
      </c>
      <c r="H19" s="129" t="s">
        <v>250</v>
      </c>
      <c r="I19" s="130"/>
    </row>
    <row r="20" spans="1:9" ht="18.75" customHeight="1">
      <c r="A20" s="151"/>
      <c r="B20" s="107"/>
      <c r="C20" s="67" t="s">
        <v>66</v>
      </c>
      <c r="D20" s="90" t="s">
        <v>213</v>
      </c>
      <c r="E20" s="91"/>
      <c r="F20" s="77" t="s">
        <v>240</v>
      </c>
      <c r="G20" s="64" t="s">
        <v>256</v>
      </c>
      <c r="H20" s="129" t="s">
        <v>237</v>
      </c>
      <c r="I20" s="130"/>
    </row>
    <row r="21" spans="1:9" ht="18.75" customHeight="1" thickBot="1">
      <c r="A21" s="152"/>
      <c r="B21" s="108"/>
      <c r="C21" s="72" t="s">
        <v>84</v>
      </c>
      <c r="D21" s="88" t="s">
        <v>214</v>
      </c>
      <c r="E21" s="100"/>
      <c r="F21" s="79" t="s">
        <v>250</v>
      </c>
      <c r="G21" s="73" t="s">
        <v>258</v>
      </c>
      <c r="H21" s="105" t="s">
        <v>245</v>
      </c>
      <c r="I21" s="89"/>
    </row>
    <row r="22" spans="1:9" ht="18.75" customHeight="1">
      <c r="A22" s="153" t="s">
        <v>197</v>
      </c>
      <c r="B22" s="142" t="s">
        <v>43</v>
      </c>
      <c r="C22" s="63" t="s">
        <v>61</v>
      </c>
      <c r="D22" s="90" t="s">
        <v>59</v>
      </c>
      <c r="E22" s="91"/>
      <c r="F22" s="77" t="s">
        <v>236</v>
      </c>
      <c r="G22" s="64" t="s">
        <v>252</v>
      </c>
      <c r="H22" s="129" t="s">
        <v>234</v>
      </c>
      <c r="I22" s="130"/>
    </row>
    <row r="23" spans="1:9" ht="18.75" customHeight="1">
      <c r="A23" s="154"/>
      <c r="B23" s="142"/>
      <c r="C23" s="67" t="s">
        <v>60</v>
      </c>
      <c r="D23" s="106" t="s">
        <v>75</v>
      </c>
      <c r="E23" s="98"/>
      <c r="F23" s="68" t="s">
        <v>232</v>
      </c>
      <c r="G23" s="74" t="s">
        <v>256</v>
      </c>
      <c r="H23" s="92" t="s">
        <v>254</v>
      </c>
      <c r="I23" s="93"/>
    </row>
    <row r="24" spans="1:9" ht="18.75" customHeight="1">
      <c r="A24" s="154"/>
      <c r="B24" s="142"/>
      <c r="C24" s="25" t="s">
        <v>66</v>
      </c>
      <c r="D24" s="106" t="s">
        <v>76</v>
      </c>
      <c r="E24" s="98"/>
      <c r="F24" s="68" t="s">
        <v>234</v>
      </c>
      <c r="G24" s="74" t="s">
        <v>250</v>
      </c>
      <c r="H24" s="92" t="s">
        <v>252</v>
      </c>
      <c r="I24" s="93"/>
    </row>
    <row r="25" spans="1:9" ht="18.75" customHeight="1" thickBot="1">
      <c r="A25" s="154"/>
      <c r="B25" s="143"/>
      <c r="C25" s="65" t="s">
        <v>84</v>
      </c>
      <c r="D25" s="103" t="s">
        <v>78</v>
      </c>
      <c r="E25" s="104"/>
      <c r="F25" s="69" t="s">
        <v>238</v>
      </c>
      <c r="G25" s="66" t="s">
        <v>254</v>
      </c>
      <c r="H25" s="134" t="s">
        <v>256</v>
      </c>
      <c r="I25" s="135"/>
    </row>
    <row r="26" spans="1:9" ht="18.75" customHeight="1" thickTop="1">
      <c r="A26" s="154"/>
      <c r="B26" s="109" t="s">
        <v>209</v>
      </c>
      <c r="C26" s="75" t="s">
        <v>61</v>
      </c>
      <c r="D26" s="111" t="s">
        <v>59</v>
      </c>
      <c r="E26" s="112"/>
      <c r="F26" s="70" t="s">
        <v>242</v>
      </c>
      <c r="G26" s="76" t="s">
        <v>258</v>
      </c>
      <c r="H26" s="136" t="s">
        <v>239</v>
      </c>
      <c r="I26" s="137"/>
    </row>
    <row r="27" spans="1:9" ht="18.75" customHeight="1">
      <c r="A27" s="154"/>
      <c r="B27" s="107"/>
      <c r="C27" s="67" t="s">
        <v>60</v>
      </c>
      <c r="D27" s="106" t="s">
        <v>75</v>
      </c>
      <c r="E27" s="98"/>
      <c r="F27" s="68" t="s">
        <v>235</v>
      </c>
      <c r="G27" s="74" t="s">
        <v>259</v>
      </c>
      <c r="H27" s="92" t="s">
        <v>245</v>
      </c>
      <c r="I27" s="93"/>
    </row>
    <row r="28" spans="1:9" ht="18.75" customHeight="1">
      <c r="A28" s="154"/>
      <c r="B28" s="107"/>
      <c r="C28" s="25" t="s">
        <v>66</v>
      </c>
      <c r="D28" s="106" t="s">
        <v>76</v>
      </c>
      <c r="E28" s="98"/>
      <c r="F28" s="68" t="s">
        <v>230</v>
      </c>
      <c r="G28" s="74" t="s">
        <v>239</v>
      </c>
      <c r="H28" s="92" t="s">
        <v>259</v>
      </c>
      <c r="I28" s="93"/>
    </row>
    <row r="29" spans="1:9" ht="18.75" customHeight="1" thickBot="1">
      <c r="A29" s="154"/>
      <c r="B29" s="110"/>
      <c r="C29" s="65" t="s">
        <v>84</v>
      </c>
      <c r="D29" s="103" t="s">
        <v>78</v>
      </c>
      <c r="E29" s="104"/>
      <c r="F29" s="69" t="s">
        <v>253</v>
      </c>
      <c r="G29" s="66" t="s">
        <v>245</v>
      </c>
      <c r="H29" s="134" t="s">
        <v>235</v>
      </c>
      <c r="I29" s="135"/>
    </row>
    <row r="30" spans="1:9" ht="18.75" customHeight="1" thickTop="1">
      <c r="A30" s="154"/>
      <c r="B30" s="107" t="s">
        <v>44</v>
      </c>
      <c r="C30" s="63" t="s">
        <v>61</v>
      </c>
      <c r="D30" s="90" t="s">
        <v>211</v>
      </c>
      <c r="E30" s="130"/>
      <c r="F30" s="77" t="s">
        <v>244</v>
      </c>
      <c r="G30" s="64" t="s">
        <v>260</v>
      </c>
      <c r="H30" s="129" t="s">
        <v>243</v>
      </c>
      <c r="I30" s="130"/>
    </row>
    <row r="31" spans="1:9" ht="18.75" customHeight="1">
      <c r="A31" s="154"/>
      <c r="B31" s="107"/>
      <c r="C31" s="67" t="s">
        <v>60</v>
      </c>
      <c r="D31" s="106" t="s">
        <v>212</v>
      </c>
      <c r="E31" s="93"/>
      <c r="F31" s="68" t="s">
        <v>237</v>
      </c>
      <c r="G31" s="74" t="s">
        <v>261</v>
      </c>
      <c r="H31" s="148" t="s">
        <v>52</v>
      </c>
      <c r="I31" s="149"/>
    </row>
    <row r="32" spans="1:9" ht="18.75" customHeight="1">
      <c r="A32" s="154"/>
      <c r="B32" s="107"/>
      <c r="C32" s="67" t="s">
        <v>66</v>
      </c>
      <c r="D32" s="106" t="s">
        <v>213</v>
      </c>
      <c r="E32" s="93"/>
      <c r="F32" s="68" t="s">
        <v>243</v>
      </c>
      <c r="G32" s="74" t="s">
        <v>251</v>
      </c>
      <c r="H32" s="92" t="s">
        <v>260</v>
      </c>
      <c r="I32" s="93"/>
    </row>
    <row r="33" spans="1:9" ht="18.75" customHeight="1" thickBot="1">
      <c r="A33" s="155"/>
      <c r="B33" s="108"/>
      <c r="C33" s="72" t="s">
        <v>84</v>
      </c>
      <c r="D33" s="88" t="s">
        <v>214</v>
      </c>
      <c r="E33" s="100"/>
      <c r="F33" s="79" t="s">
        <v>249</v>
      </c>
      <c r="G33" s="73" t="s">
        <v>257</v>
      </c>
      <c r="H33" s="105" t="s">
        <v>261</v>
      </c>
      <c r="I33" s="89"/>
    </row>
    <row r="34" spans="1:9" ht="18.75" customHeight="1">
      <c r="A34" s="160" t="s">
        <v>198</v>
      </c>
      <c r="B34" s="158" t="s">
        <v>228</v>
      </c>
      <c r="C34" s="63" t="s">
        <v>61</v>
      </c>
      <c r="D34" s="90" t="s">
        <v>211</v>
      </c>
      <c r="E34" s="91"/>
      <c r="F34" s="77" t="s">
        <v>240</v>
      </c>
      <c r="G34" s="64" t="s">
        <v>248</v>
      </c>
      <c r="H34" s="138" t="s">
        <v>236</v>
      </c>
      <c r="I34" s="139"/>
    </row>
    <row r="35" spans="1:9" ht="18.75" customHeight="1">
      <c r="A35" s="161"/>
      <c r="B35" s="158"/>
      <c r="C35" s="63" t="s">
        <v>60</v>
      </c>
      <c r="D35" s="106" t="s">
        <v>212</v>
      </c>
      <c r="E35" s="98"/>
      <c r="F35" s="86" t="s">
        <v>230</v>
      </c>
      <c r="G35" s="87" t="s">
        <v>247</v>
      </c>
      <c r="H35" s="92" t="s">
        <v>261</v>
      </c>
      <c r="I35" s="93"/>
    </row>
    <row r="36" spans="1:9" ht="18.75" customHeight="1">
      <c r="A36" s="161"/>
      <c r="B36" s="158"/>
      <c r="C36" s="63" t="s">
        <v>66</v>
      </c>
      <c r="D36" s="106" t="s">
        <v>213</v>
      </c>
      <c r="E36" s="98"/>
      <c r="F36" s="86" t="s">
        <v>236</v>
      </c>
      <c r="G36" s="87" t="s">
        <v>244</v>
      </c>
      <c r="H36" s="92" t="s">
        <v>240</v>
      </c>
      <c r="I36" s="93"/>
    </row>
    <row r="37" spans="1:9" ht="18.75" customHeight="1" thickBot="1">
      <c r="A37" s="161"/>
      <c r="B37" s="159"/>
      <c r="C37" s="80" t="s">
        <v>84</v>
      </c>
      <c r="D37" s="103" t="s">
        <v>214</v>
      </c>
      <c r="E37" s="104"/>
      <c r="F37" s="69" t="s">
        <v>261</v>
      </c>
      <c r="G37" s="66" t="s">
        <v>253</v>
      </c>
      <c r="H37" s="119" t="s">
        <v>247</v>
      </c>
      <c r="I37" s="120"/>
    </row>
    <row r="38" spans="1:9" ht="18.75" customHeight="1" thickTop="1">
      <c r="A38" s="161"/>
      <c r="B38" s="109" t="s">
        <v>210</v>
      </c>
      <c r="C38" s="75" t="s">
        <v>61</v>
      </c>
      <c r="D38" s="111" t="s">
        <v>211</v>
      </c>
      <c r="E38" s="112"/>
      <c r="F38" s="70" t="s">
        <v>235</v>
      </c>
      <c r="G38" s="76" t="s">
        <v>251</v>
      </c>
      <c r="H38" s="136" t="s">
        <v>255</v>
      </c>
      <c r="I38" s="137"/>
    </row>
    <row r="39" spans="1:9" ht="18.75" customHeight="1">
      <c r="A39" s="161"/>
      <c r="B39" s="107"/>
      <c r="C39" s="63" t="s">
        <v>60</v>
      </c>
      <c r="D39" s="90" t="s">
        <v>212</v>
      </c>
      <c r="E39" s="91"/>
      <c r="F39" s="77" t="s">
        <v>229</v>
      </c>
      <c r="G39" s="64" t="s">
        <v>246</v>
      </c>
      <c r="H39" s="138" t="s">
        <v>235</v>
      </c>
      <c r="I39" s="139"/>
    </row>
    <row r="40" spans="1:9" ht="18.75" customHeight="1">
      <c r="A40" s="161"/>
      <c r="B40" s="107"/>
      <c r="C40" s="63" t="s">
        <v>66</v>
      </c>
      <c r="D40" s="90" t="s">
        <v>213</v>
      </c>
      <c r="E40" s="91"/>
      <c r="F40" s="77" t="s">
        <v>239</v>
      </c>
      <c r="G40" s="64" t="s">
        <v>255</v>
      </c>
      <c r="H40" s="129" t="s">
        <v>251</v>
      </c>
      <c r="I40" s="130"/>
    </row>
    <row r="41" spans="1:9" ht="18.75" customHeight="1" thickBot="1">
      <c r="A41" s="161"/>
      <c r="B41" s="110"/>
      <c r="C41" s="80" t="s">
        <v>84</v>
      </c>
      <c r="D41" s="145" t="s">
        <v>214</v>
      </c>
      <c r="E41" s="169"/>
      <c r="F41" s="81" t="s">
        <v>233</v>
      </c>
      <c r="G41" s="82" t="s">
        <v>249</v>
      </c>
      <c r="H41" s="121" t="s">
        <v>246</v>
      </c>
      <c r="I41" s="122"/>
    </row>
    <row r="42" spans="1:9" ht="18.75" customHeight="1" thickTop="1">
      <c r="A42" s="161"/>
      <c r="B42" s="107" t="s">
        <v>32</v>
      </c>
      <c r="C42" s="63" t="s">
        <v>61</v>
      </c>
      <c r="D42" s="90" t="s">
        <v>59</v>
      </c>
      <c r="E42" s="91"/>
      <c r="F42" s="77" t="s">
        <v>234</v>
      </c>
      <c r="G42" s="64" t="s">
        <v>258</v>
      </c>
      <c r="H42" s="129" t="s">
        <v>252</v>
      </c>
      <c r="I42" s="130"/>
    </row>
    <row r="43" spans="1:9" ht="18.75" customHeight="1">
      <c r="A43" s="161"/>
      <c r="B43" s="107"/>
      <c r="C43" s="67" t="s">
        <v>60</v>
      </c>
      <c r="D43" s="106" t="s">
        <v>75</v>
      </c>
      <c r="E43" s="98"/>
      <c r="F43" s="68" t="s">
        <v>243</v>
      </c>
      <c r="G43" s="74" t="s">
        <v>259</v>
      </c>
      <c r="H43" s="92" t="s">
        <v>257</v>
      </c>
      <c r="I43" s="93"/>
    </row>
    <row r="44" spans="1:9" ht="18.75" customHeight="1">
      <c r="A44" s="161"/>
      <c r="B44" s="107"/>
      <c r="C44" s="25" t="s">
        <v>66</v>
      </c>
      <c r="D44" s="106" t="s">
        <v>76</v>
      </c>
      <c r="E44" s="98"/>
      <c r="F44" s="68" t="s">
        <v>252</v>
      </c>
      <c r="G44" s="74" t="s">
        <v>260</v>
      </c>
      <c r="H44" s="92" t="s">
        <v>234</v>
      </c>
      <c r="I44" s="93"/>
    </row>
    <row r="45" spans="1:9" ht="18.75" customHeight="1" thickBot="1">
      <c r="A45" s="163"/>
      <c r="B45" s="108"/>
      <c r="C45" s="72" t="s">
        <v>84</v>
      </c>
      <c r="D45" s="88" t="s">
        <v>78</v>
      </c>
      <c r="E45" s="100"/>
      <c r="F45" s="79" t="s">
        <v>241</v>
      </c>
      <c r="G45" s="78" t="s">
        <v>257</v>
      </c>
      <c r="H45" s="105" t="s">
        <v>259</v>
      </c>
      <c r="I45" s="89"/>
    </row>
    <row r="46" spans="1:9" ht="18.75" customHeight="1">
      <c r="A46" s="167" t="s">
        <v>199</v>
      </c>
      <c r="B46" s="107" t="s">
        <v>53</v>
      </c>
      <c r="C46" s="63" t="s">
        <v>61</v>
      </c>
      <c r="D46" s="106" t="s">
        <v>211</v>
      </c>
      <c r="E46" s="98"/>
      <c r="F46" s="68" t="s">
        <v>247</v>
      </c>
      <c r="G46" s="74" t="s">
        <v>255</v>
      </c>
      <c r="H46" s="92" t="s">
        <v>256</v>
      </c>
      <c r="I46" s="93"/>
    </row>
    <row r="47" spans="1:9" ht="18.75" customHeight="1">
      <c r="A47" s="167"/>
      <c r="B47" s="107"/>
      <c r="C47" s="67" t="s">
        <v>60</v>
      </c>
      <c r="D47" s="106" t="s">
        <v>212</v>
      </c>
      <c r="E47" s="98"/>
      <c r="F47" s="68" t="s">
        <v>229</v>
      </c>
      <c r="G47" s="74" t="s">
        <v>254</v>
      </c>
      <c r="H47" s="92" t="s">
        <v>244</v>
      </c>
      <c r="I47" s="93"/>
    </row>
    <row r="48" spans="1:9" ht="18.75" customHeight="1">
      <c r="A48" s="167"/>
      <c r="B48" s="107"/>
      <c r="C48" s="67" t="s">
        <v>66</v>
      </c>
      <c r="D48" s="106" t="s">
        <v>213</v>
      </c>
      <c r="E48" s="98"/>
      <c r="F48" s="68" t="s">
        <v>248</v>
      </c>
      <c r="G48" s="74" t="s">
        <v>256</v>
      </c>
      <c r="H48" s="92" t="s">
        <v>255</v>
      </c>
      <c r="I48" s="93"/>
    </row>
    <row r="49" spans="1:44" ht="18.75" customHeight="1" thickBot="1">
      <c r="A49" s="161"/>
      <c r="B49" s="107"/>
      <c r="C49" s="67" t="s">
        <v>84</v>
      </c>
      <c r="D49" s="106" t="s">
        <v>214</v>
      </c>
      <c r="E49" s="98"/>
      <c r="F49" s="68" t="s">
        <v>244</v>
      </c>
      <c r="G49" s="74" t="s">
        <v>252</v>
      </c>
      <c r="H49" s="92" t="s">
        <v>229</v>
      </c>
      <c r="I49" s="93"/>
    </row>
    <row r="50" spans="1:44" ht="18.75" customHeight="1" thickTop="1">
      <c r="A50" s="161"/>
      <c r="B50" s="109" t="s">
        <v>40</v>
      </c>
      <c r="C50" s="75" t="s">
        <v>61</v>
      </c>
      <c r="D50" s="111" t="s">
        <v>59</v>
      </c>
      <c r="E50" s="112"/>
      <c r="F50" s="70" t="s">
        <v>245</v>
      </c>
      <c r="G50" s="76" t="s">
        <v>261</v>
      </c>
      <c r="H50" s="136" t="s">
        <v>232</v>
      </c>
      <c r="I50" s="137"/>
    </row>
    <row r="51" spans="1:44" ht="18.75" customHeight="1">
      <c r="A51" s="161"/>
      <c r="B51" s="107"/>
      <c r="C51" s="63" t="s">
        <v>60</v>
      </c>
      <c r="D51" s="106" t="s">
        <v>75</v>
      </c>
      <c r="E51" s="98"/>
      <c r="F51" s="68" t="s">
        <v>238</v>
      </c>
      <c r="G51" s="74" t="s">
        <v>246</v>
      </c>
      <c r="H51" s="92" t="s">
        <v>241</v>
      </c>
      <c r="I51" s="93"/>
    </row>
    <row r="52" spans="1:44" ht="18.75" customHeight="1">
      <c r="A52" s="161"/>
      <c r="B52" s="107"/>
      <c r="C52" s="63" t="s">
        <v>66</v>
      </c>
      <c r="D52" s="106" t="s">
        <v>76</v>
      </c>
      <c r="E52" s="98"/>
      <c r="F52" s="68" t="s">
        <v>232</v>
      </c>
      <c r="G52" s="74" t="s">
        <v>240</v>
      </c>
      <c r="H52" s="92" t="s">
        <v>246</v>
      </c>
      <c r="I52" s="93"/>
    </row>
    <row r="53" spans="1:44" ht="18.75" customHeight="1" thickBot="1">
      <c r="A53" s="161"/>
      <c r="B53" s="110"/>
      <c r="C53" s="80" t="s">
        <v>84</v>
      </c>
      <c r="D53" s="103" t="s">
        <v>78</v>
      </c>
      <c r="E53" s="104"/>
      <c r="F53" s="69" t="s">
        <v>241</v>
      </c>
      <c r="G53" s="66" t="s">
        <v>249</v>
      </c>
      <c r="H53" s="134" t="s">
        <v>238</v>
      </c>
      <c r="I53" s="135"/>
    </row>
    <row r="54" spans="1:44" ht="18.75" customHeight="1" thickTop="1">
      <c r="A54" s="161"/>
      <c r="B54" s="107" t="s">
        <v>44</v>
      </c>
      <c r="C54" s="63" t="s">
        <v>61</v>
      </c>
      <c r="D54" s="90" t="s">
        <v>59</v>
      </c>
      <c r="E54" s="91"/>
      <c r="F54" s="77" t="s">
        <v>242</v>
      </c>
      <c r="G54" s="64" t="s">
        <v>250</v>
      </c>
      <c r="H54" s="129" t="s">
        <v>237</v>
      </c>
      <c r="I54" s="130"/>
    </row>
    <row r="55" spans="1:44" ht="18.75" customHeight="1">
      <c r="A55" s="161"/>
      <c r="B55" s="107"/>
      <c r="C55" s="67" t="s">
        <v>60</v>
      </c>
      <c r="D55" s="106" t="s">
        <v>75</v>
      </c>
      <c r="E55" s="98"/>
      <c r="F55" s="68" t="s">
        <v>233</v>
      </c>
      <c r="G55" s="74" t="s">
        <v>257</v>
      </c>
      <c r="H55" s="92" t="s">
        <v>260</v>
      </c>
      <c r="I55" s="93"/>
    </row>
    <row r="56" spans="1:44" ht="18.75" customHeight="1">
      <c r="A56" s="161"/>
      <c r="B56" s="107"/>
      <c r="C56" s="25" t="s">
        <v>66</v>
      </c>
      <c r="D56" s="106" t="s">
        <v>76</v>
      </c>
      <c r="E56" s="98"/>
      <c r="F56" s="68" t="s">
        <v>237</v>
      </c>
      <c r="G56" s="74" t="s">
        <v>253</v>
      </c>
      <c r="H56" s="92" t="s">
        <v>242</v>
      </c>
      <c r="I56" s="93"/>
    </row>
    <row r="57" spans="1:44" ht="18.75" customHeight="1" thickBot="1">
      <c r="A57" s="163"/>
      <c r="B57" s="108"/>
      <c r="C57" s="72" t="s">
        <v>84</v>
      </c>
      <c r="D57" s="88" t="s">
        <v>78</v>
      </c>
      <c r="E57" s="100"/>
      <c r="F57" s="79" t="s">
        <v>236</v>
      </c>
      <c r="G57" s="73" t="s">
        <v>260</v>
      </c>
      <c r="H57" s="105" t="s">
        <v>233</v>
      </c>
      <c r="I57" s="89"/>
    </row>
    <row r="58" spans="1:44" ht="18" customHeight="1">
      <c r="A58" s="61"/>
      <c r="B58" s="62"/>
      <c r="C58" s="38" t="s">
        <v>218</v>
      </c>
      <c r="D58" s="38"/>
      <c r="E58" s="7"/>
      <c r="F58" s="7"/>
      <c r="G58" s="38" t="s">
        <v>219</v>
      </c>
      <c r="H58" s="7"/>
      <c r="I58" s="7"/>
    </row>
    <row r="59" spans="1:44" ht="18" customHeight="1">
      <c r="A59" s="61"/>
      <c r="B59" s="62"/>
      <c r="C59" s="38"/>
      <c r="D59" s="38"/>
      <c r="E59" s="7"/>
      <c r="F59" s="7"/>
      <c r="G59" s="38"/>
      <c r="H59" s="7"/>
      <c r="I59" s="7"/>
    </row>
    <row r="60" spans="1:44" ht="18" customHeight="1">
      <c r="A60" s="61"/>
      <c r="B60" s="62"/>
      <c r="C60" s="38"/>
      <c r="D60" s="38"/>
      <c r="E60" s="7"/>
      <c r="F60" s="7"/>
      <c r="G60" s="38"/>
      <c r="H60" s="7"/>
      <c r="I60" s="7"/>
    </row>
    <row r="61" spans="1:44" ht="25.5" customHeight="1">
      <c r="A61" s="7"/>
      <c r="B61" s="27"/>
      <c r="C61" s="7"/>
      <c r="D61" s="7"/>
      <c r="E61" s="7"/>
      <c r="F61" s="7"/>
      <c r="G61" s="7"/>
      <c r="H61" s="7"/>
      <c r="I61" s="3"/>
      <c r="J61" s="1"/>
    </row>
    <row r="62" spans="1:44" ht="13.5" customHeight="1">
      <c r="A62" s="44" t="s">
        <v>172</v>
      </c>
      <c r="B62" s="27"/>
      <c r="C62" s="7"/>
      <c r="D62" s="7"/>
      <c r="E62" s="7"/>
      <c r="F62" s="7"/>
      <c r="G62" s="7"/>
      <c r="H62" s="7"/>
      <c r="I62" s="3"/>
      <c r="J62" s="1"/>
    </row>
    <row r="63" spans="1:44" ht="13.5" customHeight="1">
      <c r="A63" s="44"/>
      <c r="B63" s="27"/>
      <c r="C63" s="7"/>
      <c r="D63" s="7"/>
      <c r="E63" s="7"/>
      <c r="F63" s="7"/>
      <c r="G63" s="7"/>
      <c r="H63" s="7"/>
      <c r="I63" s="3"/>
      <c r="J63" s="1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</row>
    <row r="64" spans="1:44" ht="13.5" customHeight="1">
      <c r="A64" s="7"/>
      <c r="B64" s="27"/>
      <c r="C64" s="7"/>
      <c r="D64" s="7"/>
      <c r="E64" s="7"/>
      <c r="F64" s="7"/>
      <c r="G64" s="7"/>
      <c r="H64" s="7"/>
      <c r="I64" s="3"/>
      <c r="J64" s="1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</row>
    <row r="65" spans="1:45" ht="13.5" customHeight="1">
      <c r="A65" s="7"/>
      <c r="B65" s="27"/>
      <c r="C65" s="7"/>
      <c r="D65" s="7"/>
      <c r="E65" s="7"/>
      <c r="F65" s="7"/>
      <c r="G65" s="7"/>
      <c r="H65" s="7"/>
      <c r="I65" s="3"/>
      <c r="J65" s="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</row>
    <row r="66" spans="1:45" ht="13.5" customHeight="1">
      <c r="A66" s="7"/>
      <c r="B66" s="27"/>
      <c r="C66" s="7"/>
      <c r="D66" s="7"/>
      <c r="E66" s="7"/>
      <c r="F66" s="7"/>
      <c r="G66" s="7"/>
      <c r="H66" s="7"/>
      <c r="I66" s="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3"/>
    </row>
    <row r="67" spans="1:45" ht="13.5" customHeight="1">
      <c r="A67" s="7"/>
      <c r="B67" s="27"/>
      <c r="C67" s="7"/>
      <c r="D67" s="7"/>
      <c r="E67" s="7"/>
      <c r="F67" s="7"/>
      <c r="G67" s="7"/>
      <c r="H67" s="7"/>
      <c r="I67" s="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1:45" ht="13.5" customHeight="1">
      <c r="A68" s="7"/>
      <c r="B68" s="27"/>
      <c r="C68" s="7"/>
      <c r="D68" s="7"/>
      <c r="E68" s="7"/>
      <c r="F68" s="7"/>
      <c r="G68" s="7"/>
      <c r="H68" s="7"/>
      <c r="I68" s="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ht="13.5" customHeight="1">
      <c r="A69" s="7"/>
      <c r="B69" s="27"/>
      <c r="C69" s="7"/>
      <c r="D69" s="7"/>
      <c r="E69" s="7"/>
      <c r="F69" s="7"/>
      <c r="G69" s="7"/>
      <c r="H69" s="7"/>
      <c r="I69" s="3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36"/>
    </row>
    <row r="70" spans="1:45" ht="13.5" customHeight="1">
      <c r="A70" s="7"/>
      <c r="B70" s="27"/>
      <c r="C70" s="7"/>
      <c r="D70" s="7"/>
      <c r="E70" s="7"/>
      <c r="F70" s="7"/>
      <c r="G70" s="7"/>
      <c r="H70" s="7"/>
      <c r="I70" s="3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50"/>
    </row>
    <row r="71" spans="1:45" ht="13.5" customHeight="1">
      <c r="A71" s="7"/>
      <c r="B71" s="27"/>
      <c r="C71" s="7"/>
      <c r="D71" s="7"/>
      <c r="E71" s="7"/>
      <c r="F71" s="7"/>
      <c r="G71" s="7"/>
      <c r="H71" s="7"/>
      <c r="I71" s="3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50"/>
    </row>
    <row r="72" spans="1:45" ht="13.5" customHeight="1">
      <c r="A72" s="7"/>
      <c r="B72" s="27"/>
      <c r="C72" s="7"/>
      <c r="D72" s="7"/>
      <c r="E72" s="7"/>
      <c r="F72" s="7"/>
      <c r="G72" s="7"/>
      <c r="H72" s="7"/>
      <c r="I72" s="3"/>
      <c r="J72" s="35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50"/>
    </row>
    <row r="73" spans="1:45" ht="22.5" customHeight="1">
      <c r="A73" s="7"/>
      <c r="B73" s="27"/>
      <c r="C73" s="7"/>
      <c r="D73" s="7"/>
      <c r="E73" s="7"/>
      <c r="F73" s="7"/>
      <c r="G73" s="7"/>
      <c r="H73" s="7"/>
      <c r="I73" s="3"/>
      <c r="J73" s="35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50"/>
    </row>
    <row r="74" spans="1:45" ht="21" customHeight="1" thickBot="1">
      <c r="A74" s="44" t="s">
        <v>12</v>
      </c>
      <c r="B74" s="3"/>
      <c r="C74" s="3"/>
      <c r="D74" s="3"/>
      <c r="E74" s="3"/>
      <c r="F74" s="3"/>
      <c r="G74" s="3"/>
      <c r="H74" s="3"/>
      <c r="I74" s="3"/>
      <c r="J74" s="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</row>
    <row r="75" spans="1:45" ht="18" customHeight="1" thickBot="1">
      <c r="A75" s="19" t="s">
        <v>7</v>
      </c>
      <c r="B75" s="28" t="s">
        <v>8</v>
      </c>
      <c r="C75" s="21" t="s">
        <v>58</v>
      </c>
      <c r="D75" s="101" t="s">
        <v>9</v>
      </c>
      <c r="E75" s="102"/>
      <c r="F75" s="124" t="s">
        <v>10</v>
      </c>
      <c r="G75" s="102"/>
      <c r="H75" s="132" t="s">
        <v>11</v>
      </c>
      <c r="I75" s="133"/>
    </row>
    <row r="76" spans="1:45" ht="21" customHeight="1">
      <c r="A76" s="160" t="s">
        <v>203</v>
      </c>
      <c r="B76" s="164" t="s">
        <v>40</v>
      </c>
      <c r="C76" s="71" t="s">
        <v>67</v>
      </c>
      <c r="D76" s="113" t="s">
        <v>177</v>
      </c>
      <c r="E76" s="114"/>
      <c r="F76" s="83" t="s">
        <v>24</v>
      </c>
      <c r="G76" s="85" t="s">
        <v>16</v>
      </c>
      <c r="H76" s="131" t="s">
        <v>18</v>
      </c>
      <c r="I76" s="123"/>
    </row>
    <row r="77" spans="1:45" ht="21" customHeight="1">
      <c r="A77" s="161"/>
      <c r="B77" s="165"/>
      <c r="C77" s="67" t="s">
        <v>131</v>
      </c>
      <c r="D77" s="98" t="s">
        <v>178</v>
      </c>
      <c r="E77" s="99"/>
      <c r="F77" s="68" t="s">
        <v>188</v>
      </c>
      <c r="G77" s="74" t="s">
        <v>14</v>
      </c>
      <c r="H77" s="96" t="s">
        <v>19</v>
      </c>
      <c r="I77" s="97"/>
      <c r="J77" s="37" t="s">
        <v>223</v>
      </c>
    </row>
    <row r="78" spans="1:45" ht="21" customHeight="1">
      <c r="A78" s="161"/>
      <c r="B78" s="165"/>
      <c r="C78" s="67" t="s">
        <v>132</v>
      </c>
      <c r="D78" s="98" t="s">
        <v>179</v>
      </c>
      <c r="E78" s="99"/>
      <c r="F78" s="68" t="s">
        <v>139</v>
      </c>
      <c r="G78" s="74" t="s">
        <v>138</v>
      </c>
      <c r="H78" s="96" t="s">
        <v>20</v>
      </c>
      <c r="I78" s="97"/>
      <c r="J78" s="37" t="s">
        <v>224</v>
      </c>
    </row>
    <row r="79" spans="1:45" ht="21" customHeight="1" thickBot="1">
      <c r="A79" s="162"/>
      <c r="B79" s="168"/>
      <c r="C79" s="65" t="s">
        <v>133</v>
      </c>
      <c r="D79" s="103" t="s">
        <v>180</v>
      </c>
      <c r="E79" s="104"/>
      <c r="F79" s="69" t="s">
        <v>17</v>
      </c>
      <c r="G79" s="66" t="s">
        <v>27</v>
      </c>
      <c r="H79" s="115" t="s">
        <v>21</v>
      </c>
      <c r="I79" s="116"/>
    </row>
    <row r="80" spans="1:45" ht="21" customHeight="1" thickTop="1">
      <c r="A80" s="161" t="s">
        <v>220</v>
      </c>
      <c r="B80" s="107" t="s">
        <v>194</v>
      </c>
      <c r="C80" s="29" t="s">
        <v>134</v>
      </c>
      <c r="D80" s="113" t="s">
        <v>177</v>
      </c>
      <c r="E80" s="114"/>
      <c r="F80" s="42" t="s">
        <v>22</v>
      </c>
      <c r="G80" s="30" t="s">
        <v>13</v>
      </c>
      <c r="H80" s="117" t="s">
        <v>144</v>
      </c>
      <c r="I80" s="118"/>
    </row>
    <row r="81" spans="1:10" ht="21" customHeight="1">
      <c r="A81" s="161"/>
      <c r="B81" s="107"/>
      <c r="C81" s="67" t="s">
        <v>135</v>
      </c>
      <c r="D81" s="98" t="s">
        <v>178</v>
      </c>
      <c r="E81" s="99"/>
      <c r="F81" s="68" t="s">
        <v>117</v>
      </c>
      <c r="G81" s="74" t="s">
        <v>140</v>
      </c>
      <c r="H81" s="96" t="s">
        <v>145</v>
      </c>
      <c r="I81" s="97"/>
      <c r="J81" s="37" t="s">
        <v>86</v>
      </c>
    </row>
    <row r="82" spans="1:10" ht="21" customHeight="1">
      <c r="A82" s="161"/>
      <c r="B82" s="107"/>
      <c r="C82" s="25" t="s">
        <v>136</v>
      </c>
      <c r="D82" s="98" t="s">
        <v>179</v>
      </c>
      <c r="E82" s="99"/>
      <c r="F82" s="43" t="s">
        <v>116</v>
      </c>
      <c r="G82" s="5" t="s">
        <v>15</v>
      </c>
      <c r="H82" s="96" t="s">
        <v>48</v>
      </c>
      <c r="I82" s="97"/>
      <c r="J82" s="37" t="s">
        <v>86</v>
      </c>
    </row>
    <row r="83" spans="1:10" ht="21" customHeight="1" thickBot="1">
      <c r="A83" s="163"/>
      <c r="B83" s="108"/>
      <c r="C83" s="72" t="s">
        <v>137</v>
      </c>
      <c r="D83" s="88" t="s">
        <v>180</v>
      </c>
      <c r="E83" s="89"/>
      <c r="F83" s="79" t="s">
        <v>141</v>
      </c>
      <c r="G83" s="73" t="s">
        <v>115</v>
      </c>
      <c r="H83" s="94" t="s">
        <v>29</v>
      </c>
      <c r="I83" s="95"/>
    </row>
    <row r="84" spans="1:10" ht="21" customHeight="1">
      <c r="A84" s="160" t="s">
        <v>204</v>
      </c>
      <c r="B84" s="164" t="s">
        <v>210</v>
      </c>
      <c r="C84" s="71" t="s">
        <v>68</v>
      </c>
      <c r="D84" s="113" t="s">
        <v>177</v>
      </c>
      <c r="E84" s="123"/>
      <c r="F84" s="83" t="s">
        <v>47</v>
      </c>
      <c r="G84" s="85" t="s">
        <v>30</v>
      </c>
      <c r="H84" s="131" t="s">
        <v>186</v>
      </c>
      <c r="I84" s="123"/>
      <c r="J84" s="37" t="s">
        <v>85</v>
      </c>
    </row>
    <row r="85" spans="1:10" ht="21" customHeight="1">
      <c r="A85" s="161"/>
      <c r="B85" s="165"/>
      <c r="C85" s="67" t="s">
        <v>69</v>
      </c>
      <c r="D85" s="98" t="s">
        <v>178</v>
      </c>
      <c r="E85" s="97"/>
      <c r="F85" s="68" t="s">
        <v>143</v>
      </c>
      <c r="G85" s="74" t="s">
        <v>142</v>
      </c>
      <c r="H85" s="96" t="s">
        <v>187</v>
      </c>
      <c r="I85" s="97"/>
      <c r="J85" s="37" t="s">
        <v>86</v>
      </c>
    </row>
    <row r="86" spans="1:10" ht="21" customHeight="1">
      <c r="A86" s="161"/>
      <c r="B86" s="165"/>
      <c r="C86" s="67" t="s">
        <v>70</v>
      </c>
      <c r="D86" s="98" t="s">
        <v>179</v>
      </c>
      <c r="E86" s="97"/>
      <c r="F86" s="68" t="s">
        <v>28</v>
      </c>
      <c r="G86" s="74" t="s">
        <v>23</v>
      </c>
      <c r="H86" s="96" t="s">
        <v>185</v>
      </c>
      <c r="I86" s="97"/>
      <c r="J86" s="37" t="s">
        <v>86</v>
      </c>
    </row>
    <row r="87" spans="1:10" ht="21" customHeight="1" thickBot="1">
      <c r="A87" s="163"/>
      <c r="B87" s="166"/>
      <c r="C87" s="72" t="s">
        <v>71</v>
      </c>
      <c r="D87" s="88" t="s">
        <v>180</v>
      </c>
      <c r="E87" s="89"/>
      <c r="F87" s="79" t="s">
        <v>25</v>
      </c>
      <c r="G87" s="73" t="s">
        <v>26</v>
      </c>
      <c r="H87" s="94" t="s">
        <v>184</v>
      </c>
      <c r="I87" s="95"/>
      <c r="J87" s="37" t="s">
        <v>86</v>
      </c>
    </row>
    <row r="88" spans="1:10" ht="21" customHeight="1">
      <c r="A88" s="160" t="s">
        <v>205</v>
      </c>
      <c r="B88" s="164" t="s">
        <v>43</v>
      </c>
      <c r="C88" s="71" t="s">
        <v>79</v>
      </c>
      <c r="D88" s="113" t="s">
        <v>177</v>
      </c>
      <c r="E88" s="123"/>
      <c r="F88" s="83" t="s">
        <v>99</v>
      </c>
      <c r="G88" s="85" t="s">
        <v>100</v>
      </c>
      <c r="H88" s="131" t="s">
        <v>95</v>
      </c>
      <c r="I88" s="123"/>
      <c r="J88" s="37" t="s">
        <v>175</v>
      </c>
    </row>
    <row r="89" spans="1:10" ht="21" customHeight="1">
      <c r="A89" s="161"/>
      <c r="B89" s="165"/>
      <c r="C89" s="67" t="s">
        <v>80</v>
      </c>
      <c r="D89" s="98" t="s">
        <v>178</v>
      </c>
      <c r="E89" s="97"/>
      <c r="F89" s="68" t="s">
        <v>102</v>
      </c>
      <c r="G89" s="74" t="s">
        <v>101</v>
      </c>
      <c r="H89" s="96" t="s">
        <v>96</v>
      </c>
      <c r="I89" s="97"/>
      <c r="J89" s="37" t="s">
        <v>87</v>
      </c>
    </row>
    <row r="90" spans="1:10" ht="21" customHeight="1">
      <c r="A90" s="161"/>
      <c r="B90" s="165"/>
      <c r="C90" s="67" t="s">
        <v>81</v>
      </c>
      <c r="D90" s="98" t="s">
        <v>179</v>
      </c>
      <c r="E90" s="97"/>
      <c r="F90" s="68" t="s">
        <v>103</v>
      </c>
      <c r="G90" s="74" t="s">
        <v>104</v>
      </c>
      <c r="H90" s="96" t="s">
        <v>97</v>
      </c>
      <c r="I90" s="97"/>
      <c r="J90" s="37" t="s">
        <v>86</v>
      </c>
    </row>
    <row r="91" spans="1:10" ht="21" customHeight="1" thickBot="1">
      <c r="A91" s="163"/>
      <c r="B91" s="166"/>
      <c r="C91" s="72" t="s">
        <v>82</v>
      </c>
      <c r="D91" s="88" t="s">
        <v>180</v>
      </c>
      <c r="E91" s="89"/>
      <c r="F91" s="79" t="s">
        <v>105</v>
      </c>
      <c r="G91" s="73" t="s">
        <v>106</v>
      </c>
      <c r="H91" s="94" t="s">
        <v>98</v>
      </c>
      <c r="I91" s="95"/>
      <c r="J91" s="37" t="s">
        <v>176</v>
      </c>
    </row>
    <row r="92" spans="1:10" ht="21" customHeight="1">
      <c r="A92" s="160" t="s">
        <v>206</v>
      </c>
      <c r="B92" s="128" t="s">
        <v>149</v>
      </c>
      <c r="C92" s="71" t="s">
        <v>61</v>
      </c>
      <c r="D92" s="113" t="s">
        <v>177</v>
      </c>
      <c r="E92" s="123"/>
      <c r="F92" s="83" t="s">
        <v>107</v>
      </c>
      <c r="G92" s="85" t="s">
        <v>108</v>
      </c>
      <c r="H92" s="131" t="s">
        <v>73</v>
      </c>
      <c r="I92" s="123"/>
      <c r="J92" s="37" t="s">
        <v>89</v>
      </c>
    </row>
    <row r="93" spans="1:10" ht="21" customHeight="1" thickBot="1">
      <c r="A93" s="161"/>
      <c r="B93" s="108"/>
      <c r="C93" s="72" t="s">
        <v>60</v>
      </c>
      <c r="D93" s="100" t="s">
        <v>178</v>
      </c>
      <c r="E93" s="95"/>
      <c r="F93" s="79" t="s">
        <v>109</v>
      </c>
      <c r="G93" s="73" t="s">
        <v>110</v>
      </c>
      <c r="H93" s="94" t="s">
        <v>74</v>
      </c>
      <c r="I93" s="95"/>
      <c r="J93" s="37" t="s">
        <v>90</v>
      </c>
    </row>
    <row r="94" spans="1:10" ht="21" customHeight="1">
      <c r="A94" s="160" t="s">
        <v>207</v>
      </c>
      <c r="B94" s="107" t="s">
        <v>193</v>
      </c>
      <c r="C94" s="63" t="s">
        <v>66</v>
      </c>
      <c r="D94" s="91" t="s">
        <v>179</v>
      </c>
      <c r="E94" s="118"/>
      <c r="F94" s="77" t="s">
        <v>111</v>
      </c>
      <c r="G94" s="64" t="s">
        <v>112</v>
      </c>
      <c r="H94" s="117" t="s">
        <v>94</v>
      </c>
      <c r="I94" s="118"/>
      <c r="J94" s="37" t="s">
        <v>91</v>
      </c>
    </row>
    <row r="95" spans="1:10" ht="21" customHeight="1" thickBot="1">
      <c r="A95" s="163"/>
      <c r="B95" s="108"/>
      <c r="C95" s="72" t="s">
        <v>84</v>
      </c>
      <c r="D95" s="88" t="s">
        <v>180</v>
      </c>
      <c r="E95" s="89"/>
      <c r="F95" s="79" t="s">
        <v>113</v>
      </c>
      <c r="G95" s="73" t="s">
        <v>114</v>
      </c>
      <c r="H95" s="94" t="s">
        <v>93</v>
      </c>
      <c r="I95" s="95"/>
      <c r="J95" s="37" t="s">
        <v>92</v>
      </c>
    </row>
    <row r="96" spans="1:10" ht="14.25" customHeight="1">
      <c r="A96" s="32"/>
      <c r="B96" s="38"/>
      <c r="C96" s="7"/>
      <c r="D96" s="7"/>
      <c r="E96" s="7"/>
      <c r="F96" s="7"/>
      <c r="G96" s="7"/>
      <c r="H96" s="7"/>
      <c r="I96" s="7"/>
    </row>
  </sheetData>
  <mergeCells count="176">
    <mergeCell ref="A94:A95"/>
    <mergeCell ref="B94:B95"/>
    <mergeCell ref="D94:E94"/>
    <mergeCell ref="H94:I94"/>
    <mergeCell ref="D95:E95"/>
    <mergeCell ref="H95:I95"/>
    <mergeCell ref="H90:I90"/>
    <mergeCell ref="D91:E91"/>
    <mergeCell ref="H91:I91"/>
    <mergeCell ref="A92:A93"/>
    <mergeCell ref="B92:B93"/>
    <mergeCell ref="D92:E92"/>
    <mergeCell ref="H92:I92"/>
    <mergeCell ref="D93:E93"/>
    <mergeCell ref="H93:I93"/>
    <mergeCell ref="H86:I86"/>
    <mergeCell ref="D87:E87"/>
    <mergeCell ref="H87:I87"/>
    <mergeCell ref="A88:A91"/>
    <mergeCell ref="B88:B91"/>
    <mergeCell ref="D88:E88"/>
    <mergeCell ref="H88:I88"/>
    <mergeCell ref="D89:E89"/>
    <mergeCell ref="H89:I89"/>
    <mergeCell ref="D90:E90"/>
    <mergeCell ref="H82:I82"/>
    <mergeCell ref="D83:E83"/>
    <mergeCell ref="H83:I83"/>
    <mergeCell ref="A84:A87"/>
    <mergeCell ref="B84:B87"/>
    <mergeCell ref="D84:E84"/>
    <mergeCell ref="H84:I84"/>
    <mergeCell ref="D85:E85"/>
    <mergeCell ref="H85:I85"/>
    <mergeCell ref="D86:E86"/>
    <mergeCell ref="H78:I78"/>
    <mergeCell ref="D79:E79"/>
    <mergeCell ref="H79:I79"/>
    <mergeCell ref="A80:A83"/>
    <mergeCell ref="B80:B83"/>
    <mergeCell ref="D80:E80"/>
    <mergeCell ref="H80:I80"/>
    <mergeCell ref="D81:E81"/>
    <mergeCell ref="H81:I81"/>
    <mergeCell ref="D82:E82"/>
    <mergeCell ref="D75:E75"/>
    <mergeCell ref="F75:G75"/>
    <mergeCell ref="H75:I75"/>
    <mergeCell ref="A76:A79"/>
    <mergeCell ref="B76:B79"/>
    <mergeCell ref="D76:E76"/>
    <mergeCell ref="H76:I76"/>
    <mergeCell ref="D77:E77"/>
    <mergeCell ref="H77:I77"/>
    <mergeCell ref="D78:E78"/>
    <mergeCell ref="B54:B57"/>
    <mergeCell ref="D54:E54"/>
    <mergeCell ref="H54:I54"/>
    <mergeCell ref="D55:E55"/>
    <mergeCell ref="H55:I55"/>
    <mergeCell ref="D56:E56"/>
    <mergeCell ref="H56:I56"/>
    <mergeCell ref="D57:E57"/>
    <mergeCell ref="H57:I57"/>
    <mergeCell ref="B50:B53"/>
    <mergeCell ref="D50:E50"/>
    <mergeCell ref="H50:I50"/>
    <mergeCell ref="D51:E51"/>
    <mergeCell ref="H51:I51"/>
    <mergeCell ref="D52:E52"/>
    <mergeCell ref="H52:I52"/>
    <mergeCell ref="D53:E53"/>
    <mergeCell ref="H53:I53"/>
    <mergeCell ref="A46:A57"/>
    <mergeCell ref="B46:B49"/>
    <mergeCell ref="D46:E46"/>
    <mergeCell ref="H46:I46"/>
    <mergeCell ref="D47:E47"/>
    <mergeCell ref="H47:I47"/>
    <mergeCell ref="D48:E48"/>
    <mergeCell ref="H48:I48"/>
    <mergeCell ref="D49:E49"/>
    <mergeCell ref="H49:I49"/>
    <mergeCell ref="B42:B45"/>
    <mergeCell ref="D42:E42"/>
    <mergeCell ref="H42:I42"/>
    <mergeCell ref="D43:E43"/>
    <mergeCell ref="H43:I43"/>
    <mergeCell ref="D44:E44"/>
    <mergeCell ref="H44:I44"/>
    <mergeCell ref="D45:E45"/>
    <mergeCell ref="H45:I45"/>
    <mergeCell ref="B38:B41"/>
    <mergeCell ref="D38:E38"/>
    <mergeCell ref="H38:I38"/>
    <mergeCell ref="D39:E39"/>
    <mergeCell ref="H39:I39"/>
    <mergeCell ref="D40:E40"/>
    <mergeCell ref="H40:I40"/>
    <mergeCell ref="D41:E41"/>
    <mergeCell ref="H41:I41"/>
    <mergeCell ref="A34:A45"/>
    <mergeCell ref="B34:B37"/>
    <mergeCell ref="D34:E34"/>
    <mergeCell ref="H34:I34"/>
    <mergeCell ref="D35:E35"/>
    <mergeCell ref="H35:I35"/>
    <mergeCell ref="D36:E36"/>
    <mergeCell ref="H36:I36"/>
    <mergeCell ref="D37:E37"/>
    <mergeCell ref="H37:I37"/>
    <mergeCell ref="B30:B33"/>
    <mergeCell ref="D30:E30"/>
    <mergeCell ref="H30:I30"/>
    <mergeCell ref="D31:E31"/>
    <mergeCell ref="H31:I31"/>
    <mergeCell ref="D32:E32"/>
    <mergeCell ref="H32:I32"/>
    <mergeCell ref="D33:E33"/>
    <mergeCell ref="H33:I33"/>
    <mergeCell ref="H25:I25"/>
    <mergeCell ref="B26:B29"/>
    <mergeCell ref="D26:E26"/>
    <mergeCell ref="H26:I26"/>
    <mergeCell ref="D27:E27"/>
    <mergeCell ref="H27:I27"/>
    <mergeCell ref="D28:E28"/>
    <mergeCell ref="H28:I28"/>
    <mergeCell ref="D29:E29"/>
    <mergeCell ref="H29:I29"/>
    <mergeCell ref="H21:I21"/>
    <mergeCell ref="A22:A33"/>
    <mergeCell ref="B22:B25"/>
    <mergeCell ref="D22:E22"/>
    <mergeCell ref="H22:I22"/>
    <mergeCell ref="D23:E23"/>
    <mergeCell ref="H23:I23"/>
    <mergeCell ref="D24:E24"/>
    <mergeCell ref="H24:I24"/>
    <mergeCell ref="D25:E25"/>
    <mergeCell ref="D17:E17"/>
    <mergeCell ref="H17:I17"/>
    <mergeCell ref="B18:B21"/>
    <mergeCell ref="D18:E18"/>
    <mergeCell ref="H18:I18"/>
    <mergeCell ref="D19:E19"/>
    <mergeCell ref="H19:I19"/>
    <mergeCell ref="D20:E20"/>
    <mergeCell ref="H20:I20"/>
    <mergeCell ref="D21:E21"/>
    <mergeCell ref="H12:I12"/>
    <mergeCell ref="D13:E13"/>
    <mergeCell ref="H13:I13"/>
    <mergeCell ref="B14:B17"/>
    <mergeCell ref="D14:E14"/>
    <mergeCell ref="H14:I14"/>
    <mergeCell ref="D15:E15"/>
    <mergeCell ref="H15:I15"/>
    <mergeCell ref="D16:E16"/>
    <mergeCell ref="H16:I16"/>
    <mergeCell ref="D9:E9"/>
    <mergeCell ref="F9:G9"/>
    <mergeCell ref="H9:I9"/>
    <mergeCell ref="A10:A21"/>
    <mergeCell ref="B10:B13"/>
    <mergeCell ref="D10:E10"/>
    <mergeCell ref="H10:I10"/>
    <mergeCell ref="D11:E11"/>
    <mergeCell ref="H11:I11"/>
    <mergeCell ref="D12:E12"/>
    <mergeCell ref="A1:I1"/>
    <mergeCell ref="B3:C3"/>
    <mergeCell ref="B4:C4"/>
    <mergeCell ref="B5:C5"/>
    <mergeCell ref="B6:C6"/>
    <mergeCell ref="B7:C7"/>
  </mergeCells>
  <phoneticPr fontId="1"/>
  <pageMargins left="0.46" right="0.2" top="0.31" bottom="0.16" header="0.5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ksheet" shapeId="3073" r:id="rId4">
          <objectPr defaultSize="0" autoPict="0" r:id="rId5">
            <anchor moveWithCells="1">
              <from>
                <xdr:col>0</xdr:col>
                <xdr:colOff>361950</xdr:colOff>
                <xdr:row>63</xdr:row>
                <xdr:rowOff>0</xdr:rowOff>
              </from>
              <to>
                <xdr:col>8</xdr:col>
                <xdr:colOff>781050</xdr:colOff>
                <xdr:row>72</xdr:row>
                <xdr:rowOff>200025</xdr:rowOff>
              </to>
            </anchor>
          </objectPr>
        </oleObject>
      </mc:Choice>
      <mc:Fallback>
        <oleObject progId="Worksheet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4"/>
  <sheetViews>
    <sheetView zoomScaleNormal="100" zoomScaleSheetLayoutView="90" workbookViewId="0">
      <selection sqref="A1:J93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54" width="2.625" customWidth="1"/>
  </cols>
  <sheetData>
    <row r="1" spans="1:18" ht="17.25">
      <c r="A1" s="140" t="s">
        <v>226</v>
      </c>
      <c r="B1" s="140"/>
      <c r="C1" s="140"/>
      <c r="D1" s="140"/>
      <c r="E1" s="140"/>
      <c r="F1" s="140"/>
      <c r="G1" s="140"/>
      <c r="H1" s="140"/>
      <c r="I1" s="140"/>
      <c r="J1" s="1"/>
      <c r="K1" s="1"/>
      <c r="L1" s="1"/>
    </row>
    <row r="2" spans="1:18" ht="7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.75" customHeight="1" thickBot="1">
      <c r="A3" s="28" t="s">
        <v>56</v>
      </c>
      <c r="B3" s="101" t="s">
        <v>57</v>
      </c>
      <c r="C3" s="141"/>
      <c r="D3" s="21" t="s">
        <v>118</v>
      </c>
      <c r="E3" s="21" t="s">
        <v>119</v>
      </c>
      <c r="F3" s="21" t="s">
        <v>120</v>
      </c>
      <c r="G3" s="20" t="s">
        <v>121</v>
      </c>
      <c r="H3" s="21" t="s">
        <v>122</v>
      </c>
      <c r="I3" s="34" t="s">
        <v>123</v>
      </c>
      <c r="K3" s="6"/>
      <c r="L3" s="1"/>
    </row>
    <row r="4" spans="1:18" ht="18.75" customHeight="1">
      <c r="A4" s="26" t="str">
        <f>IF(K4="","",VLOOKUP(K4,学校名!$A:$B,2,FALSE))</f>
        <v>久喜</v>
      </c>
      <c r="B4" s="90" t="str">
        <f>IF(L4="","",VLOOKUP(L4,学校名!$A:$B,2,FALSE))</f>
        <v>本庄第一</v>
      </c>
      <c r="C4" s="90" t="str">
        <f>IF(J4="","",VLOOKUP(J4,学校名!$A:$B,2,FALSE))</f>
        <v/>
      </c>
      <c r="D4" s="8" t="str">
        <f>IF(M4="","",VLOOKUP(M4,学校名!$A:$B,2,FALSE))</f>
        <v>花咲徳栄</v>
      </c>
      <c r="E4" s="8" t="str">
        <f>IF(N4="","",VLOOKUP(N4,学校名!$A:$B,2,FALSE))</f>
        <v>南稜</v>
      </c>
      <c r="F4" s="8" t="str">
        <f>IF(O4="","",VLOOKUP(O4,学校名!$A:$B,2,FALSE))</f>
        <v>山村学園</v>
      </c>
      <c r="G4" s="8" t="str">
        <f>IF(P4="","",VLOOKUP(P4,学校名!$A:$B,2,FALSE))</f>
        <v>川口総合</v>
      </c>
      <c r="H4" s="8" t="str">
        <f>IF(Q4="","",VLOOKUP(Q4,学校名!$A:$B,2,FALSE))</f>
        <v>浦和西</v>
      </c>
      <c r="I4" s="39" t="str">
        <f>IF(R4="","",VLOOKUP(R4,学校名!$A:$B,2,FALSE))</f>
        <v>入間向陽</v>
      </c>
      <c r="K4" s="2">
        <v>16</v>
      </c>
      <c r="L4" s="2">
        <v>3</v>
      </c>
      <c r="M4" s="10">
        <v>23</v>
      </c>
      <c r="N4" s="10">
        <v>20</v>
      </c>
      <c r="O4" s="10">
        <v>2</v>
      </c>
      <c r="P4" s="10">
        <v>9</v>
      </c>
      <c r="Q4" s="10">
        <v>19</v>
      </c>
      <c r="R4" s="10">
        <v>1</v>
      </c>
    </row>
    <row r="5" spans="1:18" ht="18.75" customHeight="1">
      <c r="A5" s="26" t="str">
        <f>IF(K5="","",VLOOKUP(K5,学校名!$A:$B,2,FALSE))</f>
        <v>埼玉平成</v>
      </c>
      <c r="B5" s="90" t="str">
        <f>IF(L5="","",VLOOKUP(L5,学校名!$A:$B,2,FALSE))</f>
        <v>大宮開成</v>
      </c>
      <c r="C5" s="90" t="str">
        <f>IF(J5="","",VLOOKUP(J5,学校名!$A:$B,2,FALSE))</f>
        <v/>
      </c>
      <c r="D5" s="8" t="str">
        <f>IF(M5="","",VLOOKUP(M5,学校名!$A:$B,2,FALSE))</f>
        <v>熊谷女子</v>
      </c>
      <c r="E5" s="8" t="str">
        <f>IF(N5="","",VLOOKUP(N5,学校名!$A:$B,2,FALSE))</f>
        <v>秋草学園</v>
      </c>
      <c r="F5" s="8" t="str">
        <f>IF(O5="","",VLOOKUP(O5,学校名!$A:$B,2,FALSE))</f>
        <v>松山女子</v>
      </c>
      <c r="G5" s="8" t="str">
        <f>IF(P5="","",VLOOKUP(P5,学校名!$A:$B,2,FALSE))</f>
        <v>所沢</v>
      </c>
      <c r="H5" s="8" t="str">
        <f>IF(Q5="","",VLOOKUP(Q5,学校名!$A:$B,2,FALSE))</f>
        <v>浦和実業</v>
      </c>
      <c r="I5" s="39" t="str">
        <f>IF(R5="","",VLOOKUP(R5,学校名!$A:$B,2,FALSE))</f>
        <v>宮代</v>
      </c>
      <c r="K5" s="2">
        <v>4</v>
      </c>
      <c r="L5" s="2">
        <v>13</v>
      </c>
      <c r="M5" s="10">
        <v>11</v>
      </c>
      <c r="N5" s="10">
        <v>32</v>
      </c>
      <c r="O5" s="10">
        <v>5</v>
      </c>
      <c r="P5" s="10">
        <v>25</v>
      </c>
      <c r="Q5" s="10">
        <v>24</v>
      </c>
      <c r="R5" s="10">
        <v>31</v>
      </c>
    </row>
    <row r="6" spans="1:18" ht="18.75" customHeight="1">
      <c r="A6" s="26" t="str">
        <f>IF(K6="","",VLOOKUP(K6,学校名!$A:$B,2,FALSE))</f>
        <v>和光国際</v>
      </c>
      <c r="B6" s="90" t="str">
        <f>IF(L6="","",VLOOKUP(L6,学校名!$A:$B,2,FALSE))</f>
        <v>浦和一女</v>
      </c>
      <c r="C6" s="90" t="str">
        <f>IF(J6="","",VLOOKUP(J6,学校名!$A:$B,2,FALSE))</f>
        <v/>
      </c>
      <c r="D6" s="8" t="str">
        <f>IF(M6="","",VLOOKUP(M6,学校名!$A:$B,2,FALSE))</f>
        <v>市立浦和</v>
      </c>
      <c r="E6" s="8" t="str">
        <f>IF(N6="","",VLOOKUP(N6,学校名!$A:$B,2,FALSE))</f>
        <v>明の星</v>
      </c>
      <c r="F6" s="8" t="str">
        <f>IF(O6="","",VLOOKUP(O6,学校名!$A:$B,2,FALSE))</f>
        <v>淑徳与野</v>
      </c>
      <c r="G6" s="8" t="str">
        <f>IF(P6="","",VLOOKUP(P6,学校名!$A:$B,2,FALSE))</f>
        <v>大宮南</v>
      </c>
      <c r="H6" s="8" t="str">
        <f>IF(Q6="","",VLOOKUP(Q6,学校名!$A:$B,2,FALSE))</f>
        <v>越ヶ谷</v>
      </c>
      <c r="I6" s="39" t="str">
        <f>IF(R6="","",VLOOKUP(R6,学校名!$A:$B,2,FALSE))</f>
        <v>本庄</v>
      </c>
      <c r="K6" s="2">
        <v>7</v>
      </c>
      <c r="L6" s="2">
        <v>21</v>
      </c>
      <c r="M6" s="10">
        <v>22</v>
      </c>
      <c r="N6" s="10">
        <v>12</v>
      </c>
      <c r="O6" s="10">
        <v>15</v>
      </c>
      <c r="P6" s="10">
        <v>10</v>
      </c>
      <c r="Q6" s="10">
        <v>14</v>
      </c>
      <c r="R6" s="10">
        <v>28</v>
      </c>
    </row>
    <row r="7" spans="1:18" ht="18.75" customHeight="1" thickBot="1">
      <c r="A7" s="16" t="str">
        <f>IF(K7="","",VLOOKUP(K7,学校名!$A:$B,2,FALSE))</f>
        <v>杉戸農業</v>
      </c>
      <c r="B7" s="144" t="str">
        <f>IF(L7="","",VLOOKUP(L7,学校名!$A:$B,2,FALSE))</f>
        <v>埼玉栄</v>
      </c>
      <c r="C7" s="144" t="str">
        <f>IF(J7="","",VLOOKUP(J7,学校名!$A:$B,2,FALSE))</f>
        <v/>
      </c>
      <c r="D7" s="40" t="str">
        <f>IF(M7="","",VLOOKUP(M7,学校名!$A:$B,2,FALSE))</f>
        <v>昌平</v>
      </c>
      <c r="E7" s="40" t="str">
        <f>IF(N7="","",VLOOKUP(N7,学校名!$A:$B,2,FALSE))</f>
        <v>狭山ヶ丘</v>
      </c>
      <c r="F7" s="40" t="str">
        <f>IF(O7="","",VLOOKUP(O7,学校名!$A:$B,2,FALSE))</f>
        <v>自由の森</v>
      </c>
      <c r="G7" s="40" t="str">
        <f>IF(P7="","",VLOOKUP(P7,学校名!$A:$B,2,FALSE))</f>
        <v>川北寄</v>
      </c>
      <c r="H7" s="40" t="str">
        <f>IF(Q7="","",VLOOKUP(Q7,学校名!$A:$B,2,FALSE))</f>
        <v>武妻</v>
      </c>
      <c r="I7" s="41" t="str">
        <f>IF(R7="","",VLOOKUP(R7,学校名!$A:$B,2,FALSE))</f>
        <v>庄和</v>
      </c>
      <c r="K7" s="11">
        <v>17</v>
      </c>
      <c r="L7" s="2">
        <v>8</v>
      </c>
      <c r="M7" s="10">
        <v>26</v>
      </c>
      <c r="N7" s="10">
        <v>27</v>
      </c>
      <c r="O7" s="10">
        <v>18</v>
      </c>
      <c r="P7" s="10">
        <v>30</v>
      </c>
      <c r="Q7" s="10">
        <v>29</v>
      </c>
      <c r="R7" s="10">
        <v>6</v>
      </c>
    </row>
    <row r="8" spans="1:18" ht="9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75" customHeight="1" thickBot="1">
      <c r="A9" s="19" t="s">
        <v>130</v>
      </c>
      <c r="B9" s="20" t="s">
        <v>129</v>
      </c>
      <c r="C9" s="21" t="s">
        <v>58</v>
      </c>
      <c r="D9" s="101" t="s">
        <v>128</v>
      </c>
      <c r="E9" s="102"/>
      <c r="F9" s="124" t="s">
        <v>127</v>
      </c>
      <c r="G9" s="125"/>
      <c r="H9" s="146" t="s">
        <v>11</v>
      </c>
      <c r="I9" s="147"/>
      <c r="J9" s="1"/>
      <c r="K9" s="1"/>
      <c r="L9" s="1"/>
    </row>
    <row r="10" spans="1:18" ht="18.75" customHeight="1">
      <c r="A10" s="150" t="s">
        <v>196</v>
      </c>
      <c r="B10" s="128" t="s">
        <v>43</v>
      </c>
      <c r="C10" s="13" t="s">
        <v>147</v>
      </c>
      <c r="D10" s="156" t="s">
        <v>59</v>
      </c>
      <c r="E10" s="127"/>
      <c r="F10" s="12" t="str">
        <f>IF(K10="","",VLOOKUP(K10,学校名!$A:$B,2,FALSE))</f>
        <v>大宮開成</v>
      </c>
      <c r="G10" s="22" t="str">
        <f>IF(L10="","",VLOOKUP(L10,学校名!$A:$B,2,FALSE))</f>
        <v>浦和一女</v>
      </c>
      <c r="H10" s="126" t="str">
        <f>IF(P10="","",VLOOKUP(P10,学校名!$A:$B,2,FALSE))</f>
        <v>久喜</v>
      </c>
      <c r="I10" s="127"/>
      <c r="K10" s="10">
        <v>13</v>
      </c>
      <c r="L10" s="2">
        <v>21</v>
      </c>
      <c r="P10" s="10">
        <v>16</v>
      </c>
    </row>
    <row r="11" spans="1:18" ht="18.75" customHeight="1">
      <c r="A11" s="151"/>
      <c r="B11" s="107"/>
      <c r="C11" s="15" t="s">
        <v>60</v>
      </c>
      <c r="D11" s="106" t="s">
        <v>75</v>
      </c>
      <c r="E11" s="93"/>
      <c r="F11" s="14" t="str">
        <f>IF(K11="","",VLOOKUP(K11,学校名!$A:$B,2,FALSE))</f>
        <v>花咲徳栄</v>
      </c>
      <c r="G11" s="9" t="str">
        <f>IF(L11="","",VLOOKUP(L11,学校名!$A:$B,2,FALSE))</f>
        <v>市立浦和</v>
      </c>
      <c r="H11" s="92" t="str">
        <f>IF(P11="","",VLOOKUP(P11,学校名!$A:$B,2,FALSE))</f>
        <v>川口総合</v>
      </c>
      <c r="I11" s="93"/>
      <c r="K11" s="10">
        <v>23</v>
      </c>
      <c r="L11" s="2">
        <v>22</v>
      </c>
      <c r="P11" s="10">
        <v>9</v>
      </c>
    </row>
    <row r="12" spans="1:18" ht="18.75" customHeight="1">
      <c r="A12" s="151"/>
      <c r="B12" s="107"/>
      <c r="C12" s="15" t="s">
        <v>190</v>
      </c>
      <c r="D12" s="106" t="s">
        <v>191</v>
      </c>
      <c r="E12" s="93"/>
      <c r="F12" s="14" t="str">
        <f>IF(K12="","",VLOOKUP(K12,学校名!$A:$B,2,FALSE))</f>
        <v>久喜</v>
      </c>
      <c r="G12" s="9" t="str">
        <f>IF(L12="","",VLOOKUP(L12,学校名!$A:$B,2,FALSE))</f>
        <v>埼玉平成</v>
      </c>
      <c r="H12" s="92" t="str">
        <f>IF(P12="","",VLOOKUP(P12,学校名!$A:$B,2,FALSE))</f>
        <v>浦和一女</v>
      </c>
      <c r="I12" s="93"/>
      <c r="K12" s="10">
        <v>16</v>
      </c>
      <c r="L12" s="2">
        <v>4</v>
      </c>
      <c r="P12" s="10">
        <v>21</v>
      </c>
    </row>
    <row r="13" spans="1:18" ht="18.75" customHeight="1" thickBot="1">
      <c r="A13" s="151"/>
      <c r="B13" s="110"/>
      <c r="C13" s="51" t="s">
        <v>84</v>
      </c>
      <c r="D13" s="103" t="s">
        <v>192</v>
      </c>
      <c r="E13" s="135"/>
      <c r="F13" s="52" t="str">
        <f>IF(K13="","",VLOOKUP(K13,学校名!$A:$B,2,FALSE))</f>
        <v>川口総合</v>
      </c>
      <c r="G13" s="53" t="str">
        <f>IF(L13="","",VLOOKUP(L13,学校名!$A:$B,2,FALSE))</f>
        <v>所沢</v>
      </c>
      <c r="H13" s="134" t="str">
        <f>IF(P13="","",VLOOKUP(P13,学校名!$A:$B,2,FALSE))</f>
        <v>市立浦和</v>
      </c>
      <c r="I13" s="135"/>
      <c r="K13" s="10">
        <v>9</v>
      </c>
      <c r="L13" s="2">
        <v>25</v>
      </c>
      <c r="P13" s="10">
        <v>22</v>
      </c>
    </row>
    <row r="14" spans="1:18" ht="18.75" customHeight="1" thickTop="1">
      <c r="A14" s="151"/>
      <c r="B14" s="157" t="s">
        <v>227</v>
      </c>
      <c r="C14" s="55" t="s">
        <v>152</v>
      </c>
      <c r="D14" s="111" t="s">
        <v>153</v>
      </c>
      <c r="E14" s="137"/>
      <c r="F14" s="54" t="str">
        <f>IF(K14="","",VLOOKUP(K14,学校名!$A:$B,2,FALSE))</f>
        <v>山村学園</v>
      </c>
      <c r="G14" s="56" t="str">
        <f>IF(L14="","",VLOOKUP(L14,学校名!$A:$B,2,FALSE))</f>
        <v>松山女子</v>
      </c>
      <c r="H14" s="136" t="str">
        <f>IF(P14="","",VLOOKUP(P14,学校名!$A:$B,2,FALSE))</f>
        <v>杉戸農業</v>
      </c>
      <c r="I14" s="137"/>
      <c r="K14" s="10">
        <v>2</v>
      </c>
      <c r="L14" s="2">
        <v>5</v>
      </c>
      <c r="P14" s="10">
        <v>17</v>
      </c>
    </row>
    <row r="15" spans="1:18" ht="18.75" customHeight="1">
      <c r="A15" s="151"/>
      <c r="B15" s="158"/>
      <c r="C15" s="15" t="s">
        <v>60</v>
      </c>
      <c r="D15" s="106" t="s">
        <v>75</v>
      </c>
      <c r="E15" s="93"/>
      <c r="F15" s="14" t="str">
        <f>IF(K15="","",VLOOKUP(K15,学校名!$A:$B,2,FALSE))</f>
        <v>本庄第一</v>
      </c>
      <c r="G15" s="9" t="str">
        <f>IF(L15="","",VLOOKUP(L15,学校名!$A:$B,2,FALSE))</f>
        <v>埼玉栄</v>
      </c>
      <c r="H15" s="92" t="str">
        <f>IF(P15="","",VLOOKUP(P15,学校名!$A:$B,2,FALSE))</f>
        <v>大宮南</v>
      </c>
      <c r="I15" s="93"/>
      <c r="K15" s="10">
        <v>3</v>
      </c>
      <c r="L15" s="2">
        <v>8</v>
      </c>
      <c r="P15" s="10">
        <v>10</v>
      </c>
    </row>
    <row r="16" spans="1:18" ht="18.75" customHeight="1">
      <c r="A16" s="151"/>
      <c r="B16" s="158"/>
      <c r="C16" s="15" t="s">
        <v>173</v>
      </c>
      <c r="D16" s="106" t="s">
        <v>76</v>
      </c>
      <c r="E16" s="93"/>
      <c r="F16" s="14" t="str">
        <f>IF(K16="","",VLOOKUP(K16,学校名!$A:$B,2,FALSE))</f>
        <v>和光国際</v>
      </c>
      <c r="G16" s="9" t="str">
        <f>IF(L16="","",VLOOKUP(L16,学校名!$A:$B,2,FALSE))</f>
        <v>杉戸農業</v>
      </c>
      <c r="H16" s="92" t="str">
        <f>IF(P16="","",VLOOKUP(P16,学校名!$A:$B,2,FALSE))</f>
        <v>松山女子</v>
      </c>
      <c r="I16" s="93"/>
      <c r="K16" s="10">
        <v>7</v>
      </c>
      <c r="L16" s="2">
        <v>17</v>
      </c>
      <c r="P16" s="10">
        <v>5</v>
      </c>
    </row>
    <row r="17" spans="1:16" ht="18.75" customHeight="1" thickBot="1">
      <c r="A17" s="151"/>
      <c r="B17" s="159"/>
      <c r="C17" s="57" t="s">
        <v>174</v>
      </c>
      <c r="D17" s="145" t="s">
        <v>78</v>
      </c>
      <c r="E17" s="122"/>
      <c r="F17" s="58" t="str">
        <f>IF(K17="","",VLOOKUP(K17,学校名!$A:$B,2,FALSE))</f>
        <v>大宮南</v>
      </c>
      <c r="G17" s="59" t="str">
        <f>IF(L17="","",VLOOKUP(L17,学校名!$A:$B,2,FALSE))</f>
        <v>川北寄</v>
      </c>
      <c r="H17" s="121" t="str">
        <f>IF(P17="","",VLOOKUP(P17,学校名!$A:$B,2,FALSE))</f>
        <v>本庄第一</v>
      </c>
      <c r="I17" s="122"/>
      <c r="K17" s="10">
        <v>10</v>
      </c>
      <c r="L17" s="2">
        <v>30</v>
      </c>
      <c r="P17" s="10">
        <v>3</v>
      </c>
    </row>
    <row r="18" spans="1:16" ht="18.75" customHeight="1" thickTop="1">
      <c r="A18" s="151"/>
      <c r="B18" s="109" t="s">
        <v>202</v>
      </c>
      <c r="C18" s="55" t="s">
        <v>61</v>
      </c>
      <c r="D18" s="111" t="s">
        <v>211</v>
      </c>
      <c r="E18" s="137"/>
      <c r="F18" s="54" t="str">
        <f>IF(K18="","",VLOOKUP(K18,学校名!$A:$B,2,FALSE))</f>
        <v>南稜</v>
      </c>
      <c r="G18" s="56" t="str">
        <f>IF(L18="","",VLOOKUP(L18,学校名!$A:$B,2,FALSE))</f>
        <v>秋草学園</v>
      </c>
      <c r="H18" s="136" t="str">
        <f>IF(P18="","",VLOOKUP(P18,学校名!$A:$B,2,FALSE))</f>
        <v>熊谷女子</v>
      </c>
      <c r="I18" s="137"/>
      <c r="K18" s="10">
        <v>20</v>
      </c>
      <c r="L18" s="2">
        <v>32</v>
      </c>
      <c r="P18" s="10">
        <v>11</v>
      </c>
    </row>
    <row r="19" spans="1:16" ht="18.75" customHeight="1">
      <c r="A19" s="151"/>
      <c r="B19" s="107"/>
      <c r="C19" s="24" t="s">
        <v>60</v>
      </c>
      <c r="D19" s="90" t="s">
        <v>212</v>
      </c>
      <c r="E19" s="130"/>
      <c r="F19" s="26" t="str">
        <f>IF(K19="","",VLOOKUP(K19,学校名!$A:$B,2,FALSE))</f>
        <v>入間向陽</v>
      </c>
      <c r="G19" s="4" t="str">
        <f>IF(L19="","",VLOOKUP(L19,学校名!$A:$B,2,FALSE))</f>
        <v>宮代</v>
      </c>
      <c r="H19" s="129" t="str">
        <f>IF(P19="","",VLOOKUP(P19,学校名!$A:$B,2,FALSE))</f>
        <v>淑徳与野</v>
      </c>
      <c r="I19" s="130"/>
      <c r="K19" s="10">
        <v>1</v>
      </c>
      <c r="L19" s="2">
        <v>31</v>
      </c>
      <c r="P19" s="10">
        <v>15</v>
      </c>
    </row>
    <row r="20" spans="1:16" ht="18.75" customHeight="1">
      <c r="A20" s="151"/>
      <c r="B20" s="107"/>
      <c r="C20" s="15" t="s">
        <v>66</v>
      </c>
      <c r="D20" s="90" t="s">
        <v>213</v>
      </c>
      <c r="E20" s="91"/>
      <c r="F20" s="26" t="str">
        <f>IF(K20="","",VLOOKUP(K20,学校名!$A:$B,2,FALSE))</f>
        <v>熊谷女子</v>
      </c>
      <c r="G20" s="4" t="str">
        <f>IF(L20="","",VLOOKUP(L20,学校名!$A:$B,2,FALSE))</f>
        <v>昌平</v>
      </c>
      <c r="H20" s="129" t="str">
        <f>IF(P20="","",VLOOKUP(P20,学校名!$A:$B,2,FALSE))</f>
        <v>入間向陽</v>
      </c>
      <c r="I20" s="130"/>
      <c r="K20" s="10">
        <v>11</v>
      </c>
      <c r="L20" s="2">
        <v>26</v>
      </c>
      <c r="P20" s="10">
        <v>1</v>
      </c>
    </row>
    <row r="21" spans="1:16" ht="18.75" customHeight="1" thickBot="1">
      <c r="A21" s="152"/>
      <c r="B21" s="108"/>
      <c r="C21" s="17" t="s">
        <v>84</v>
      </c>
      <c r="D21" s="88" t="s">
        <v>214</v>
      </c>
      <c r="E21" s="100"/>
      <c r="F21" s="16" t="str">
        <f>IF(K21="","",VLOOKUP(K21,学校名!$A:$B,2,FALSE))</f>
        <v>淑徳与野</v>
      </c>
      <c r="G21" s="23" t="str">
        <f>IF(L21="","",VLOOKUP(L21,学校名!$A:$B,2,FALSE))</f>
        <v>自由の森</v>
      </c>
      <c r="H21" s="105" t="str">
        <f>IF(P21="","",VLOOKUP(P21,学校名!$A:$B,2,FALSE))</f>
        <v>宮代</v>
      </c>
      <c r="I21" s="89"/>
      <c r="K21" s="10">
        <v>15</v>
      </c>
      <c r="L21" s="2">
        <v>18</v>
      </c>
      <c r="P21" s="10">
        <v>31</v>
      </c>
    </row>
    <row r="22" spans="1:16" ht="18.75" customHeight="1">
      <c r="A22" s="153" t="s">
        <v>197</v>
      </c>
      <c r="B22" s="142" t="s">
        <v>43</v>
      </c>
      <c r="C22" s="24" t="s">
        <v>62</v>
      </c>
      <c r="D22" s="90" t="s">
        <v>63</v>
      </c>
      <c r="E22" s="91"/>
      <c r="F22" s="26" t="str">
        <f>IF(K22="","",VLOOKUP(K22,学校名!$A:$B,2,FALSE))</f>
        <v>浦和西</v>
      </c>
      <c r="G22" s="4" t="str">
        <f>IF(L22="","",VLOOKUP(L22,学校名!$A:$B,2,FALSE))</f>
        <v>越ヶ谷</v>
      </c>
      <c r="H22" s="129" t="str">
        <f>IF(P22="","",VLOOKUP(P22,学校名!$A:$B,2,FALSE))</f>
        <v>山村学園</v>
      </c>
      <c r="I22" s="130"/>
      <c r="K22" s="10">
        <v>19</v>
      </c>
      <c r="L22" s="2">
        <v>14</v>
      </c>
      <c r="P22" s="10">
        <v>2</v>
      </c>
    </row>
    <row r="23" spans="1:16" ht="18.75" customHeight="1">
      <c r="A23" s="154"/>
      <c r="B23" s="142"/>
      <c r="C23" s="15" t="s">
        <v>64</v>
      </c>
      <c r="D23" s="106" t="s">
        <v>154</v>
      </c>
      <c r="E23" s="98"/>
      <c r="F23" s="14" t="str">
        <f>IF(K23="","",VLOOKUP(K23,学校名!$A:$B,2,FALSE))</f>
        <v>花咲徳栄</v>
      </c>
      <c r="G23" s="9" t="str">
        <f>IF(L23="","",VLOOKUP(L23,学校名!$A:$B,2,FALSE))</f>
        <v>昌平</v>
      </c>
      <c r="H23" s="92" t="str">
        <f>IF(P23="","",VLOOKUP(P23,学校名!$A:$B,2,FALSE))</f>
        <v>杉戸農業</v>
      </c>
      <c r="I23" s="93"/>
      <c r="K23" s="10">
        <v>23</v>
      </c>
      <c r="L23" s="2">
        <v>26</v>
      </c>
      <c r="P23" s="10">
        <v>17</v>
      </c>
    </row>
    <row r="24" spans="1:16" ht="18.75" customHeight="1">
      <c r="A24" s="154"/>
      <c r="B24" s="142"/>
      <c r="C24" s="25" t="s">
        <v>155</v>
      </c>
      <c r="D24" s="106" t="s">
        <v>150</v>
      </c>
      <c r="E24" s="98"/>
      <c r="F24" s="14" t="str">
        <f>IF(K24="","",VLOOKUP(K24,学校名!$A:$B,2,FALSE))</f>
        <v>山村学園</v>
      </c>
      <c r="G24" s="9" t="str">
        <f>IF(L24="","",VLOOKUP(L24,学校名!$A:$B,2,FALSE))</f>
        <v>淑徳与野</v>
      </c>
      <c r="H24" s="92" t="str">
        <f>IF(P24="","",VLOOKUP(P24,学校名!$A:$B,2,FALSE))</f>
        <v>越ヶ谷</v>
      </c>
      <c r="I24" s="93"/>
      <c r="K24" s="10">
        <v>2</v>
      </c>
      <c r="L24" s="2">
        <v>15</v>
      </c>
      <c r="P24" s="10">
        <v>14</v>
      </c>
    </row>
    <row r="25" spans="1:16" ht="18.75" customHeight="1" thickBot="1">
      <c r="A25" s="154"/>
      <c r="B25" s="143"/>
      <c r="C25" s="51" t="s">
        <v>156</v>
      </c>
      <c r="D25" s="103" t="s">
        <v>151</v>
      </c>
      <c r="E25" s="104"/>
      <c r="F25" s="52" t="str">
        <f>IF(K25="","",VLOOKUP(K25,学校名!$A:$B,2,FALSE))</f>
        <v>埼玉平成</v>
      </c>
      <c r="G25" s="53" t="str">
        <f>IF(L25="","",VLOOKUP(L25,学校名!$A:$B,2,FALSE))</f>
        <v>杉戸農業</v>
      </c>
      <c r="H25" s="134" t="str">
        <f>IF(P25="","",VLOOKUP(P25,学校名!$A:$B,2,FALSE))</f>
        <v>昌平</v>
      </c>
      <c r="I25" s="135"/>
      <c r="K25" s="10">
        <v>4</v>
      </c>
      <c r="L25" s="2">
        <v>17</v>
      </c>
      <c r="P25" s="10">
        <v>26</v>
      </c>
    </row>
    <row r="26" spans="1:16" ht="18.75" customHeight="1" thickTop="1">
      <c r="A26" s="154"/>
      <c r="B26" s="109" t="s">
        <v>209</v>
      </c>
      <c r="C26" s="55" t="s">
        <v>125</v>
      </c>
      <c r="D26" s="111" t="s">
        <v>77</v>
      </c>
      <c r="E26" s="112"/>
      <c r="F26" s="54" t="str">
        <f>IF(K26="","",VLOOKUP(K26,学校名!$A:$B,2,FALSE))</f>
        <v>松山女子</v>
      </c>
      <c r="G26" s="56" t="str">
        <f>IF(L26="","",VLOOKUP(L26,学校名!$A:$B,2,FALSE))</f>
        <v>自由の森</v>
      </c>
      <c r="H26" s="136" t="str">
        <f>IF(P26="","",VLOOKUP(P26,学校名!$A:$B,2,FALSE))</f>
        <v>大宮開成</v>
      </c>
      <c r="I26" s="137"/>
      <c r="K26" s="10">
        <v>5</v>
      </c>
      <c r="L26" s="2">
        <v>18</v>
      </c>
      <c r="P26" s="10">
        <v>13</v>
      </c>
    </row>
    <row r="27" spans="1:16" ht="18.75" customHeight="1">
      <c r="A27" s="154"/>
      <c r="B27" s="107"/>
      <c r="C27" s="15" t="s">
        <v>126</v>
      </c>
      <c r="D27" s="106" t="s">
        <v>75</v>
      </c>
      <c r="E27" s="98"/>
      <c r="F27" s="14" t="str">
        <f>IF(K27="","",VLOOKUP(K27,学校名!$A:$B,2,FALSE))</f>
        <v>川口総合</v>
      </c>
      <c r="G27" s="9" t="str">
        <f>IF(L27="","",VLOOKUP(L27,学校名!$A:$B,2,FALSE))</f>
        <v>川北寄</v>
      </c>
      <c r="H27" s="92" t="str">
        <f>IF(P27="","",VLOOKUP(P27,学校名!$A:$B,2,FALSE))</f>
        <v>宮代</v>
      </c>
      <c r="I27" s="93"/>
      <c r="K27" s="10">
        <v>9</v>
      </c>
      <c r="L27" s="2">
        <v>30</v>
      </c>
      <c r="P27" s="10">
        <v>31</v>
      </c>
    </row>
    <row r="28" spans="1:16" ht="18.75" customHeight="1">
      <c r="A28" s="154"/>
      <c r="B28" s="107"/>
      <c r="C28" s="25" t="s">
        <v>66</v>
      </c>
      <c r="D28" s="106" t="s">
        <v>76</v>
      </c>
      <c r="E28" s="98"/>
      <c r="F28" s="14" t="str">
        <f>IF(K28="","",VLOOKUP(K28,学校名!$A:$B,2,FALSE))</f>
        <v>本庄第一</v>
      </c>
      <c r="G28" s="9" t="str">
        <f>IF(L28="","",VLOOKUP(L28,学校名!$A:$B,2,FALSE))</f>
        <v>大宮開成</v>
      </c>
      <c r="H28" s="92" t="str">
        <f>IF(P28="","",VLOOKUP(P28,学校名!$A:$B,2,FALSE))</f>
        <v>川北寄</v>
      </c>
      <c r="I28" s="93"/>
      <c r="K28" s="10">
        <v>3</v>
      </c>
      <c r="L28" s="2">
        <v>13</v>
      </c>
      <c r="P28" s="10">
        <v>30</v>
      </c>
    </row>
    <row r="29" spans="1:16" ht="18.75" customHeight="1" thickBot="1">
      <c r="A29" s="154"/>
      <c r="B29" s="110"/>
      <c r="C29" s="51" t="s">
        <v>170</v>
      </c>
      <c r="D29" s="103" t="s">
        <v>78</v>
      </c>
      <c r="E29" s="104"/>
      <c r="F29" s="52" t="str">
        <f>IF(K29="","",VLOOKUP(K29,学校名!$A:$B,2,FALSE))</f>
        <v>本庄</v>
      </c>
      <c r="G29" s="53" t="str">
        <f>IF(L29="","",VLOOKUP(L29,学校名!$A:$B,2,FALSE))</f>
        <v>宮代</v>
      </c>
      <c r="H29" s="134" t="str">
        <f>IF(P29="","",VLOOKUP(P29,学校名!$A:$B,2,FALSE))</f>
        <v>川口総合</v>
      </c>
      <c r="I29" s="135"/>
      <c r="K29" s="10">
        <v>28</v>
      </c>
      <c r="L29" s="2">
        <v>31</v>
      </c>
      <c r="P29" s="10">
        <v>9</v>
      </c>
    </row>
    <row r="30" spans="1:16" ht="18.75" customHeight="1" thickTop="1">
      <c r="A30" s="154"/>
      <c r="B30" s="107" t="s">
        <v>44</v>
      </c>
      <c r="C30" s="24" t="s">
        <v>62</v>
      </c>
      <c r="D30" s="90" t="s">
        <v>211</v>
      </c>
      <c r="E30" s="130"/>
      <c r="F30" s="26" t="str">
        <f>IF(K30="","",VLOOKUP(K30,学校名!$A:$B,2,FALSE))</f>
        <v>浦和実業</v>
      </c>
      <c r="G30" s="4" t="str">
        <f>IF(L30="","",VLOOKUP(L30,学校名!$A:$B,2,FALSE))</f>
        <v>武妻</v>
      </c>
      <c r="H30" s="129" t="str">
        <f>IF(P30="","",VLOOKUP(P30,学校名!$A:$B,2,FALSE))</f>
        <v>所沢</v>
      </c>
      <c r="I30" s="130"/>
      <c r="K30" s="10">
        <v>24</v>
      </c>
      <c r="L30" s="2">
        <v>29</v>
      </c>
      <c r="P30" s="10">
        <v>25</v>
      </c>
    </row>
    <row r="31" spans="1:16" ht="18.75" customHeight="1">
      <c r="A31" s="154"/>
      <c r="B31" s="107"/>
      <c r="C31" s="15" t="s">
        <v>60</v>
      </c>
      <c r="D31" s="106" t="s">
        <v>212</v>
      </c>
      <c r="E31" s="93"/>
      <c r="F31" s="14" t="str">
        <f>IF(K31="","",VLOOKUP(K31,学校名!$A:$B,2,FALSE))</f>
        <v>入間向陽</v>
      </c>
      <c r="G31" s="9" t="str">
        <f>IF(L31="","",VLOOKUP(L31,学校名!$A:$B,2,FALSE))</f>
        <v>庄和</v>
      </c>
      <c r="H31" s="148" t="s">
        <v>52</v>
      </c>
      <c r="I31" s="149"/>
      <c r="K31" s="10">
        <v>1</v>
      </c>
      <c r="L31" s="2">
        <v>6</v>
      </c>
      <c r="P31" s="10">
        <v>27</v>
      </c>
    </row>
    <row r="32" spans="1:16" ht="18.75" customHeight="1">
      <c r="A32" s="154"/>
      <c r="B32" s="107"/>
      <c r="C32" s="15" t="s">
        <v>215</v>
      </c>
      <c r="D32" s="106" t="s">
        <v>213</v>
      </c>
      <c r="E32" s="93"/>
      <c r="F32" s="14" t="str">
        <f>IF(K32="","",VLOOKUP(K32,学校名!$A:$B,2,FALSE))</f>
        <v>所沢</v>
      </c>
      <c r="G32" s="9" t="str">
        <f>IF(L32="","",VLOOKUP(L32,学校名!$A:$B,2,FALSE))</f>
        <v>大宮南</v>
      </c>
      <c r="H32" s="92" t="str">
        <f>IF(P32="","",VLOOKUP(P32,学校名!$A:$B,2,FALSE))</f>
        <v>武妻</v>
      </c>
      <c r="I32" s="93"/>
      <c r="K32" s="10">
        <v>25</v>
      </c>
      <c r="L32" s="2">
        <v>10</v>
      </c>
      <c r="P32" s="10">
        <v>29</v>
      </c>
    </row>
    <row r="33" spans="1:16" ht="18.75" customHeight="1" thickBot="1">
      <c r="A33" s="155"/>
      <c r="B33" s="108"/>
      <c r="C33" s="17" t="s">
        <v>84</v>
      </c>
      <c r="D33" s="88" t="s">
        <v>214</v>
      </c>
      <c r="E33" s="100"/>
      <c r="F33" s="16" t="str">
        <f>IF(K33="","",VLOOKUP(K33,学校名!$A:$B,2,FALSE))</f>
        <v>明の星</v>
      </c>
      <c r="G33" s="23" t="str">
        <f>IF(L33="","",VLOOKUP(L33,学校名!$A:$B,2,FALSE))</f>
        <v>狭山ヶ丘</v>
      </c>
      <c r="H33" s="105" t="str">
        <f>IF(P33="","",VLOOKUP(P33,学校名!$A:$B,2,FALSE))</f>
        <v>庄和</v>
      </c>
      <c r="I33" s="89"/>
      <c r="K33" s="10">
        <v>12</v>
      </c>
      <c r="L33" s="2">
        <v>27</v>
      </c>
      <c r="P33" s="10">
        <v>6</v>
      </c>
    </row>
    <row r="34" spans="1:16" ht="18.75" customHeight="1">
      <c r="A34" s="160" t="s">
        <v>198</v>
      </c>
      <c r="B34" s="158" t="s">
        <v>228</v>
      </c>
      <c r="C34" s="24" t="s">
        <v>65</v>
      </c>
      <c r="D34" s="90" t="s">
        <v>211</v>
      </c>
      <c r="E34" s="91"/>
      <c r="F34" s="26" t="str">
        <f>IF(K34="","",VLOOKUP(K34,学校名!$A:$B,2,FALSE))</f>
        <v>熊谷女子</v>
      </c>
      <c r="G34" s="4" t="str">
        <f>IF(L34="","",VLOOKUP(L34,学校名!$A:$B,2,FALSE))</f>
        <v>市立浦和</v>
      </c>
      <c r="H34" s="138" t="str">
        <f>IF(P34="","",VLOOKUP(P34,学校名!$A:$B,2,FALSE))</f>
        <v>浦和西</v>
      </c>
      <c r="I34" s="139"/>
      <c r="K34" s="10">
        <v>11</v>
      </c>
      <c r="L34" s="2">
        <v>22</v>
      </c>
      <c r="P34" s="10">
        <v>19</v>
      </c>
    </row>
    <row r="35" spans="1:16" ht="18.75" customHeight="1">
      <c r="A35" s="161"/>
      <c r="B35" s="158"/>
      <c r="C35" s="24" t="s">
        <v>157</v>
      </c>
      <c r="D35" s="106" t="s">
        <v>212</v>
      </c>
      <c r="E35" s="98"/>
      <c r="F35" s="86" t="str">
        <f>IF(K35="","",VLOOKUP(K35,学校名!$A:$B,2,FALSE))</f>
        <v>本庄第一</v>
      </c>
      <c r="G35" s="87" t="str">
        <f>IF(L35="","",VLOOKUP(L35,学校名!$A:$B,2,FALSE))</f>
        <v>浦和一女</v>
      </c>
      <c r="H35" s="92" t="str">
        <f>IF(P35="","",VLOOKUP(P35,学校名!$A:$B,2,FALSE))</f>
        <v>庄和</v>
      </c>
      <c r="I35" s="93"/>
      <c r="K35" s="10">
        <v>3</v>
      </c>
      <c r="L35" s="2">
        <v>21</v>
      </c>
      <c r="P35" s="10">
        <v>6</v>
      </c>
    </row>
    <row r="36" spans="1:16" ht="18.75" customHeight="1">
      <c r="A36" s="161"/>
      <c r="B36" s="158"/>
      <c r="C36" s="24" t="s">
        <v>66</v>
      </c>
      <c r="D36" s="106" t="s">
        <v>213</v>
      </c>
      <c r="E36" s="98"/>
      <c r="F36" s="86" t="str">
        <f>IF(K36="","",VLOOKUP(K36,学校名!$A:$B,2,FALSE))</f>
        <v>浦和西</v>
      </c>
      <c r="G36" s="87" t="str">
        <f>IF(L36="","",VLOOKUP(L36,学校名!$A:$B,2,FALSE))</f>
        <v>浦和実業</v>
      </c>
      <c r="H36" s="92" t="str">
        <f>IF(P36="","",VLOOKUP(P36,学校名!$A:$B,2,FALSE))</f>
        <v>熊谷女子</v>
      </c>
      <c r="I36" s="93"/>
      <c r="K36" s="10">
        <v>19</v>
      </c>
      <c r="L36" s="2">
        <v>24</v>
      </c>
      <c r="P36" s="10">
        <v>11</v>
      </c>
    </row>
    <row r="37" spans="1:16" ht="18.75" customHeight="1" thickBot="1">
      <c r="A37" s="161"/>
      <c r="B37" s="159"/>
      <c r="C37" s="57" t="s">
        <v>84</v>
      </c>
      <c r="D37" s="103" t="s">
        <v>214</v>
      </c>
      <c r="E37" s="104"/>
      <c r="F37" s="52" t="str">
        <f>IF(K37="","",VLOOKUP(K37,学校名!$A:$B,2,FALSE))</f>
        <v>庄和</v>
      </c>
      <c r="G37" s="53" t="str">
        <f>IF(L37="","",VLOOKUP(L37,学校名!$A:$B,2,FALSE))</f>
        <v>本庄</v>
      </c>
      <c r="H37" s="119" t="str">
        <f>IF(P37="","",VLOOKUP(P37,学校名!$A:$B,2,FALSE))</f>
        <v>浦和一女</v>
      </c>
      <c r="I37" s="120"/>
      <c r="K37" s="10">
        <v>6</v>
      </c>
      <c r="L37" s="2">
        <v>28</v>
      </c>
      <c r="P37" s="10">
        <v>21</v>
      </c>
    </row>
    <row r="38" spans="1:16" ht="18.75" customHeight="1" thickTop="1">
      <c r="A38" s="161"/>
      <c r="B38" s="109" t="s">
        <v>210</v>
      </c>
      <c r="C38" s="55" t="s">
        <v>61</v>
      </c>
      <c r="D38" s="111" t="s">
        <v>211</v>
      </c>
      <c r="E38" s="112"/>
      <c r="F38" s="54" t="str">
        <f>IF(K38="","",VLOOKUP(K38,学校名!$A:$B,2,FALSE))</f>
        <v>川口総合</v>
      </c>
      <c r="G38" s="56" t="str">
        <f>IF(L38="","",VLOOKUP(L38,学校名!$A:$B,2,FALSE))</f>
        <v>大宮南</v>
      </c>
      <c r="H38" s="136" t="str">
        <f>IF(P38="","",VLOOKUP(P38,学校名!$A:$B,2,FALSE))</f>
        <v>埼玉栄</v>
      </c>
      <c r="I38" s="137"/>
      <c r="K38" s="10">
        <v>9</v>
      </c>
      <c r="L38" s="2">
        <v>10</v>
      </c>
      <c r="P38" s="10">
        <v>8</v>
      </c>
    </row>
    <row r="39" spans="1:16" ht="18.75" customHeight="1">
      <c r="A39" s="161"/>
      <c r="B39" s="107"/>
      <c r="C39" s="24" t="s">
        <v>195</v>
      </c>
      <c r="D39" s="90" t="s">
        <v>212</v>
      </c>
      <c r="E39" s="91"/>
      <c r="F39" s="26" t="str">
        <f>IF(K39="","",VLOOKUP(K39,学校名!$A:$B,2,FALSE))</f>
        <v>久喜</v>
      </c>
      <c r="G39" s="4" t="str">
        <f>IF(L39="","",VLOOKUP(L39,学校名!$A:$B,2,FALSE))</f>
        <v>和光国際</v>
      </c>
      <c r="H39" s="138" t="str">
        <f>IF(P39="","",VLOOKUP(P39,学校名!$A:$B,2,FALSE))</f>
        <v>川口総合</v>
      </c>
      <c r="I39" s="139"/>
      <c r="K39" s="10">
        <v>16</v>
      </c>
      <c r="L39" s="2">
        <v>7</v>
      </c>
      <c r="P39" s="10">
        <v>9</v>
      </c>
    </row>
    <row r="40" spans="1:16" ht="18.75" customHeight="1">
      <c r="A40" s="161"/>
      <c r="B40" s="107"/>
      <c r="C40" s="24" t="s">
        <v>216</v>
      </c>
      <c r="D40" s="90" t="s">
        <v>213</v>
      </c>
      <c r="E40" s="91"/>
      <c r="F40" s="26" t="str">
        <f>IF(K40="","",VLOOKUP(K40,学校名!$A:$B,2,FALSE))</f>
        <v>大宮開成</v>
      </c>
      <c r="G40" s="4" t="str">
        <f>IF(L40="","",VLOOKUP(L40,学校名!$A:$B,2,FALSE))</f>
        <v>埼玉栄</v>
      </c>
      <c r="H40" s="129" t="str">
        <f>IF(P40="","",VLOOKUP(P40,学校名!$A:$B,2,FALSE))</f>
        <v>大宮南</v>
      </c>
      <c r="I40" s="130"/>
      <c r="K40" s="10">
        <v>13</v>
      </c>
      <c r="L40" s="2">
        <v>8</v>
      </c>
      <c r="P40" s="10">
        <v>10</v>
      </c>
    </row>
    <row r="41" spans="1:16" ht="18.75" customHeight="1" thickBot="1">
      <c r="A41" s="161"/>
      <c r="B41" s="110"/>
      <c r="C41" s="57" t="s">
        <v>84</v>
      </c>
      <c r="D41" s="145" t="s">
        <v>214</v>
      </c>
      <c r="E41" s="169"/>
      <c r="F41" s="58" t="str">
        <f>IF(K41="","",VLOOKUP(K41,学校名!$A:$B,2,FALSE))</f>
        <v>南稜</v>
      </c>
      <c r="G41" s="59" t="str">
        <f>IF(L41="","",VLOOKUP(L41,学校名!$A:$B,2,FALSE))</f>
        <v>明の星</v>
      </c>
      <c r="H41" s="121" t="str">
        <f>IF(P41="","",VLOOKUP(P41,学校名!$A:$B,2,FALSE))</f>
        <v>和光国際</v>
      </c>
      <c r="I41" s="122"/>
      <c r="K41" s="10">
        <v>20</v>
      </c>
      <c r="L41" s="2">
        <v>12</v>
      </c>
      <c r="P41" s="10">
        <v>7</v>
      </c>
    </row>
    <row r="42" spans="1:16" ht="18.75" customHeight="1" thickTop="1">
      <c r="A42" s="161"/>
      <c r="B42" s="107" t="s">
        <v>32</v>
      </c>
      <c r="C42" s="24" t="s">
        <v>158</v>
      </c>
      <c r="D42" s="90" t="s">
        <v>59</v>
      </c>
      <c r="E42" s="91"/>
      <c r="F42" s="26" t="str">
        <f>IF(K42="","",VLOOKUP(K42,学校名!$A:$B,2,FALSE))</f>
        <v>山村学園</v>
      </c>
      <c r="G42" s="4" t="str">
        <f>IF(L42="","",VLOOKUP(L42,学校名!$A:$B,2,FALSE))</f>
        <v>自由の森</v>
      </c>
      <c r="H42" s="129" t="str">
        <f>IF(P42="","",VLOOKUP(P42,学校名!$A:$B,2,FALSE))</f>
        <v>越ヶ谷</v>
      </c>
      <c r="I42" s="130"/>
      <c r="K42" s="10">
        <v>2</v>
      </c>
      <c r="L42" s="2">
        <v>18</v>
      </c>
      <c r="P42" s="10">
        <v>14</v>
      </c>
    </row>
    <row r="43" spans="1:16" ht="18.75" customHeight="1">
      <c r="A43" s="161"/>
      <c r="B43" s="107"/>
      <c r="C43" s="15" t="s">
        <v>159</v>
      </c>
      <c r="D43" s="106" t="s">
        <v>75</v>
      </c>
      <c r="E43" s="98"/>
      <c r="F43" s="14" t="str">
        <f>IF(K43="","",VLOOKUP(K43,学校名!$A:$B,2,FALSE))</f>
        <v>所沢</v>
      </c>
      <c r="G43" s="9" t="str">
        <f>IF(L43="","",VLOOKUP(L43,学校名!$A:$B,2,FALSE))</f>
        <v>川北寄</v>
      </c>
      <c r="H43" s="92" t="str">
        <f>IF(P43="","",VLOOKUP(P43,学校名!$A:$B,2,FALSE))</f>
        <v>狭山ヶ丘</v>
      </c>
      <c r="I43" s="93"/>
      <c r="K43" s="10">
        <v>25</v>
      </c>
      <c r="L43" s="2">
        <v>30</v>
      </c>
      <c r="P43" s="10">
        <v>27</v>
      </c>
    </row>
    <row r="44" spans="1:16" ht="18.75" customHeight="1">
      <c r="A44" s="161"/>
      <c r="B44" s="107"/>
      <c r="C44" s="25" t="s">
        <v>66</v>
      </c>
      <c r="D44" s="106" t="s">
        <v>76</v>
      </c>
      <c r="E44" s="98"/>
      <c r="F44" s="14" t="str">
        <f>IF(K44="","",VLOOKUP(K44,学校名!$A:$B,2,FALSE))</f>
        <v>越ヶ谷</v>
      </c>
      <c r="G44" s="9" t="str">
        <f>IF(L44="","",VLOOKUP(L44,学校名!$A:$B,2,FALSE))</f>
        <v>武妻</v>
      </c>
      <c r="H44" s="92" t="str">
        <f>IF(P44="","",VLOOKUP(P44,学校名!$A:$B,2,FALSE))</f>
        <v>山村学園</v>
      </c>
      <c r="I44" s="93"/>
      <c r="K44" s="10">
        <v>14</v>
      </c>
      <c r="L44" s="2">
        <v>29</v>
      </c>
      <c r="P44" s="10">
        <v>2</v>
      </c>
    </row>
    <row r="45" spans="1:16" ht="18.75" customHeight="1" thickBot="1">
      <c r="A45" s="163"/>
      <c r="B45" s="108"/>
      <c r="C45" s="17" t="s">
        <v>84</v>
      </c>
      <c r="D45" s="88" t="s">
        <v>148</v>
      </c>
      <c r="E45" s="100"/>
      <c r="F45" s="16" t="str">
        <f>IF(K45="","",VLOOKUP(K45,学校名!$A:$B,2,FALSE))</f>
        <v>秋草学園</v>
      </c>
      <c r="G45" s="18" t="str">
        <f>IF(L45="","",VLOOKUP(L45,学校名!$A:$B,2,FALSE))</f>
        <v>狭山ヶ丘</v>
      </c>
      <c r="H45" s="105" t="str">
        <f>IF(P45="","",VLOOKUP(P45,学校名!$A:$B,2,FALSE))</f>
        <v>川北寄</v>
      </c>
      <c r="I45" s="89"/>
      <c r="K45" s="10">
        <v>32</v>
      </c>
      <c r="L45" s="2">
        <v>27</v>
      </c>
      <c r="P45" s="10">
        <v>30</v>
      </c>
    </row>
    <row r="46" spans="1:16" ht="18.75" customHeight="1">
      <c r="A46" s="167" t="s">
        <v>199</v>
      </c>
      <c r="B46" s="107" t="s">
        <v>53</v>
      </c>
      <c r="C46" s="24" t="s">
        <v>171</v>
      </c>
      <c r="D46" s="106" t="s">
        <v>211</v>
      </c>
      <c r="E46" s="98"/>
      <c r="F46" s="14" t="str">
        <f>IF(K46="","",VLOOKUP(K46,学校名!$A:$B,2,FALSE))</f>
        <v>浦和一女</v>
      </c>
      <c r="G46" s="9" t="str">
        <f>IF(L46="","",VLOOKUP(L46,学校名!$A:$B,2,FALSE))</f>
        <v>埼玉栄</v>
      </c>
      <c r="H46" s="92" t="str">
        <f>IF(P46="","",VLOOKUP(P46,学校名!$A:$B,2,FALSE))</f>
        <v>昌平</v>
      </c>
      <c r="I46" s="93"/>
      <c r="K46" s="10">
        <v>21</v>
      </c>
      <c r="L46" s="2">
        <v>8</v>
      </c>
      <c r="P46" s="10">
        <v>26</v>
      </c>
    </row>
    <row r="47" spans="1:16" ht="18.75" customHeight="1">
      <c r="A47" s="167"/>
      <c r="B47" s="107"/>
      <c r="C47" s="15" t="s">
        <v>60</v>
      </c>
      <c r="D47" s="106" t="s">
        <v>212</v>
      </c>
      <c r="E47" s="98"/>
      <c r="F47" s="14" t="str">
        <f>IF(K47="","",VLOOKUP(K47,学校名!$A:$B,2,FALSE))</f>
        <v>久喜</v>
      </c>
      <c r="G47" s="9" t="str">
        <f>IF(L47="","",VLOOKUP(L47,学校名!$A:$B,2,FALSE))</f>
        <v>杉戸農業</v>
      </c>
      <c r="H47" s="92" t="str">
        <f>IF(P47="","",VLOOKUP(P47,学校名!$A:$B,2,FALSE))</f>
        <v>浦和実業</v>
      </c>
      <c r="I47" s="93"/>
      <c r="K47" s="10">
        <v>16</v>
      </c>
      <c r="L47" s="2">
        <v>17</v>
      </c>
      <c r="P47" s="10">
        <v>24</v>
      </c>
    </row>
    <row r="48" spans="1:16" ht="18.75" customHeight="1">
      <c r="A48" s="167"/>
      <c r="B48" s="107"/>
      <c r="C48" s="15" t="s">
        <v>66</v>
      </c>
      <c r="D48" s="106" t="s">
        <v>213</v>
      </c>
      <c r="E48" s="98"/>
      <c r="F48" s="14" t="str">
        <f>IF(K48="","",VLOOKUP(K48,学校名!$A:$B,2,FALSE))</f>
        <v>市立浦和</v>
      </c>
      <c r="G48" s="9" t="str">
        <f>IF(L48="","",VLOOKUP(L48,学校名!$A:$B,2,FALSE))</f>
        <v>昌平</v>
      </c>
      <c r="H48" s="92" t="str">
        <f>IF(P48="","",VLOOKUP(P48,学校名!$A:$B,2,FALSE))</f>
        <v>埼玉栄</v>
      </c>
      <c r="I48" s="93"/>
      <c r="K48" s="10">
        <v>22</v>
      </c>
      <c r="L48" s="2">
        <v>26</v>
      </c>
      <c r="P48" s="10">
        <v>8</v>
      </c>
    </row>
    <row r="49" spans="1:54" ht="18.75" customHeight="1" thickBot="1">
      <c r="A49" s="161"/>
      <c r="B49" s="107"/>
      <c r="C49" s="15" t="s">
        <v>217</v>
      </c>
      <c r="D49" s="106" t="s">
        <v>214</v>
      </c>
      <c r="E49" s="98"/>
      <c r="F49" s="14" t="str">
        <f>IF(K49="","",VLOOKUP(K49,学校名!$A:$B,2,FALSE))</f>
        <v>浦和実業</v>
      </c>
      <c r="G49" s="9" t="str">
        <f>IF(L49="","",VLOOKUP(L49,学校名!$A:$B,2,FALSE))</f>
        <v>越ヶ谷</v>
      </c>
      <c r="H49" s="92" t="str">
        <f>IF(P49="","",VLOOKUP(P49,学校名!$A:$B,2,FALSE))</f>
        <v>久喜</v>
      </c>
      <c r="I49" s="93"/>
      <c r="K49" s="10">
        <v>24</v>
      </c>
      <c r="L49" s="2">
        <v>14</v>
      </c>
      <c r="P49" s="10">
        <v>16</v>
      </c>
    </row>
    <row r="50" spans="1:54" ht="18.75" customHeight="1" thickTop="1">
      <c r="A50" s="161"/>
      <c r="B50" s="109" t="s">
        <v>40</v>
      </c>
      <c r="C50" s="55" t="s">
        <v>61</v>
      </c>
      <c r="D50" s="111" t="s">
        <v>164</v>
      </c>
      <c r="E50" s="112"/>
      <c r="F50" s="54" t="str">
        <f>IF(K50="","",VLOOKUP(K50,学校名!$A:$B,2,FALSE))</f>
        <v>宮代</v>
      </c>
      <c r="G50" s="56" t="str">
        <f>IF(L50="","",VLOOKUP(L50,学校名!$A:$B,2,FALSE))</f>
        <v>庄和</v>
      </c>
      <c r="H50" s="136" t="str">
        <f>IF(P50="","",VLOOKUP(P50,学校名!$A:$B,2,FALSE))</f>
        <v>花咲徳栄</v>
      </c>
      <c r="I50" s="137"/>
      <c r="K50" s="10">
        <v>31</v>
      </c>
      <c r="L50" s="2">
        <v>6</v>
      </c>
      <c r="P50" s="10">
        <v>23</v>
      </c>
    </row>
    <row r="51" spans="1:54" ht="18.75" customHeight="1">
      <c r="A51" s="161"/>
      <c r="B51" s="107"/>
      <c r="C51" s="24" t="s">
        <v>162</v>
      </c>
      <c r="D51" s="106" t="s">
        <v>165</v>
      </c>
      <c r="E51" s="98"/>
      <c r="F51" s="14" t="str">
        <f>IF(K51="","",VLOOKUP(K51,学校名!$A:$B,2,FALSE))</f>
        <v>埼玉平成</v>
      </c>
      <c r="G51" s="9" t="str">
        <f>IF(L51="","",VLOOKUP(L51,学校名!$A:$B,2,FALSE))</f>
        <v>和光国際</v>
      </c>
      <c r="H51" s="92" t="str">
        <f>IF(P51="","",VLOOKUP(P51,学校名!$A:$B,2,FALSE))</f>
        <v>秋草学園</v>
      </c>
      <c r="I51" s="93"/>
      <c r="K51" s="10">
        <v>4</v>
      </c>
      <c r="L51" s="2">
        <v>7</v>
      </c>
      <c r="P51" s="10">
        <v>32</v>
      </c>
    </row>
    <row r="52" spans="1:54" ht="18.75" customHeight="1">
      <c r="A52" s="161"/>
      <c r="B52" s="107"/>
      <c r="C52" s="24" t="s">
        <v>160</v>
      </c>
      <c r="D52" s="106" t="s">
        <v>166</v>
      </c>
      <c r="E52" s="98"/>
      <c r="F52" s="14" t="str">
        <f>IF(K52="","",VLOOKUP(K52,学校名!$A:$B,2,FALSE))</f>
        <v>花咲徳栄</v>
      </c>
      <c r="G52" s="9" t="str">
        <f>IF(L52="","",VLOOKUP(L52,学校名!$A:$B,2,FALSE))</f>
        <v>熊谷女子</v>
      </c>
      <c r="H52" s="92" t="str">
        <f>IF(P52="","",VLOOKUP(P52,学校名!$A:$B,2,FALSE))</f>
        <v>和光国際</v>
      </c>
      <c r="I52" s="93"/>
      <c r="K52" s="10">
        <v>23</v>
      </c>
      <c r="L52" s="2">
        <v>11</v>
      </c>
      <c r="P52" s="10">
        <v>7</v>
      </c>
    </row>
    <row r="53" spans="1:54" ht="18.75" customHeight="1" thickBot="1">
      <c r="A53" s="161"/>
      <c r="B53" s="110"/>
      <c r="C53" s="57" t="s">
        <v>163</v>
      </c>
      <c r="D53" s="103" t="s">
        <v>167</v>
      </c>
      <c r="E53" s="104"/>
      <c r="F53" s="52" t="str">
        <f>IF(K53="","",VLOOKUP(K53,学校名!$A:$B,2,FALSE))</f>
        <v>秋草学園</v>
      </c>
      <c r="G53" s="53" t="str">
        <f>IF(L53="","",VLOOKUP(L53,学校名!$A:$B,2,FALSE))</f>
        <v>明の星</v>
      </c>
      <c r="H53" s="134" t="str">
        <f>IF(P53="","",VLOOKUP(P53,学校名!$A:$B,2,FALSE))</f>
        <v>埼玉平成</v>
      </c>
      <c r="I53" s="135"/>
      <c r="K53" s="10">
        <v>32</v>
      </c>
      <c r="L53" s="2">
        <v>12</v>
      </c>
      <c r="P53" s="10">
        <v>4</v>
      </c>
    </row>
    <row r="54" spans="1:54" ht="18.75" customHeight="1" thickTop="1">
      <c r="A54" s="161"/>
      <c r="B54" s="107" t="s">
        <v>44</v>
      </c>
      <c r="C54" s="24" t="s">
        <v>161</v>
      </c>
      <c r="D54" s="90" t="s">
        <v>59</v>
      </c>
      <c r="E54" s="91"/>
      <c r="F54" s="26" t="str">
        <f>IF(K54="","",VLOOKUP(K54,学校名!$A:$B,2,FALSE))</f>
        <v>松山女子</v>
      </c>
      <c r="G54" s="4" t="str">
        <f>IF(L54="","",VLOOKUP(L54,学校名!$A:$B,2,FALSE))</f>
        <v>淑徳与野</v>
      </c>
      <c r="H54" s="129" t="str">
        <f>IF(P54="","",VLOOKUP(P54,学校名!$A:$B,2,FALSE))</f>
        <v>入間向陽</v>
      </c>
      <c r="I54" s="130"/>
      <c r="K54" s="10">
        <v>5</v>
      </c>
      <c r="L54" s="2">
        <v>15</v>
      </c>
      <c r="P54" s="10">
        <v>1</v>
      </c>
    </row>
    <row r="55" spans="1:54" ht="18.75" customHeight="1">
      <c r="A55" s="161"/>
      <c r="B55" s="107"/>
      <c r="C55" s="15" t="s">
        <v>126</v>
      </c>
      <c r="D55" s="106" t="s">
        <v>181</v>
      </c>
      <c r="E55" s="98"/>
      <c r="F55" s="14" t="str">
        <f>IF(K55="","",VLOOKUP(K55,学校名!$A:$B,2,FALSE))</f>
        <v>南稜</v>
      </c>
      <c r="G55" s="9" t="str">
        <f>IF(L55="","",VLOOKUP(L55,学校名!$A:$B,2,FALSE))</f>
        <v>狭山ヶ丘</v>
      </c>
      <c r="H55" s="92" t="str">
        <f>IF(P55="","",VLOOKUP(P55,学校名!$A:$B,2,FALSE))</f>
        <v>武妻</v>
      </c>
      <c r="I55" s="93"/>
      <c r="K55" s="10">
        <v>20</v>
      </c>
      <c r="L55" s="2">
        <v>27</v>
      </c>
      <c r="P55" s="10">
        <v>29</v>
      </c>
    </row>
    <row r="56" spans="1:54" ht="18.75" customHeight="1">
      <c r="A56" s="161"/>
      <c r="B56" s="107"/>
      <c r="C56" s="25" t="s">
        <v>168</v>
      </c>
      <c r="D56" s="106" t="s">
        <v>182</v>
      </c>
      <c r="E56" s="98"/>
      <c r="F56" s="14" t="str">
        <f>IF(K56="","",VLOOKUP(K56,学校名!$A:$B,2,FALSE))</f>
        <v>入間向陽</v>
      </c>
      <c r="G56" s="9" t="str">
        <f>IF(L56="","",VLOOKUP(L56,学校名!$A:$B,2,FALSE))</f>
        <v>本庄</v>
      </c>
      <c r="H56" s="92" t="str">
        <f>IF(P56="","",VLOOKUP(P56,学校名!$A:$B,2,FALSE))</f>
        <v>松山女子</v>
      </c>
      <c r="I56" s="93"/>
      <c r="K56" s="10">
        <v>1</v>
      </c>
      <c r="L56" s="2">
        <v>28</v>
      </c>
      <c r="P56" s="10">
        <v>5</v>
      </c>
    </row>
    <row r="57" spans="1:54" ht="18.75" customHeight="1" thickBot="1">
      <c r="A57" s="163"/>
      <c r="B57" s="108"/>
      <c r="C57" s="17" t="s">
        <v>169</v>
      </c>
      <c r="D57" s="88" t="s">
        <v>183</v>
      </c>
      <c r="E57" s="100"/>
      <c r="F57" s="16" t="str">
        <f>IF(K57="","",VLOOKUP(K57,学校名!$A:$B,2,FALSE))</f>
        <v>浦和西</v>
      </c>
      <c r="G57" s="23" t="str">
        <f>IF(L57="","",VLOOKUP(L57,学校名!$A:$B,2,FALSE))</f>
        <v>武妻</v>
      </c>
      <c r="H57" s="105" t="str">
        <f>IF(P57="","",VLOOKUP(P57,学校名!$A:$B,2,FALSE))</f>
        <v>南稜</v>
      </c>
      <c r="I57" s="89"/>
      <c r="K57" s="10">
        <v>19</v>
      </c>
      <c r="L57" s="2">
        <v>29</v>
      </c>
      <c r="P57" s="10">
        <v>20</v>
      </c>
    </row>
    <row r="58" spans="1:54" ht="18" customHeight="1">
      <c r="A58" s="61"/>
      <c r="B58" s="62"/>
      <c r="C58" s="38" t="s">
        <v>218</v>
      </c>
      <c r="D58" s="38"/>
      <c r="E58" s="7"/>
      <c r="F58" s="7"/>
      <c r="G58" s="38" t="s">
        <v>219</v>
      </c>
      <c r="H58" s="7"/>
      <c r="I58" s="7"/>
      <c r="K58" s="33"/>
      <c r="L58" s="6"/>
      <c r="P58" s="33"/>
    </row>
    <row r="59" spans="1:54" ht="25.5" customHeight="1">
      <c r="A59" s="7"/>
      <c r="B59" s="27"/>
      <c r="C59" s="7"/>
      <c r="D59" s="7"/>
      <c r="E59" s="7"/>
      <c r="F59" s="7"/>
      <c r="G59" s="7"/>
      <c r="H59" s="7"/>
      <c r="I59" s="3"/>
      <c r="J59" s="1"/>
      <c r="K59" s="1"/>
      <c r="L59" s="1"/>
    </row>
    <row r="60" spans="1:54" ht="13.5" customHeight="1">
      <c r="A60" s="44" t="s">
        <v>172</v>
      </c>
      <c r="B60" s="27"/>
      <c r="C60" s="7"/>
      <c r="D60" s="7"/>
      <c r="E60" s="7"/>
      <c r="F60" s="7"/>
      <c r="G60" s="7"/>
      <c r="H60" s="7"/>
      <c r="I60" s="3"/>
      <c r="J60" s="1"/>
      <c r="K60" s="1"/>
      <c r="L60" s="1"/>
    </row>
    <row r="61" spans="1:54" ht="13.5" customHeight="1">
      <c r="A61" s="44"/>
      <c r="B61" s="27"/>
      <c r="C61" s="7"/>
      <c r="D61" s="7"/>
      <c r="E61" s="7"/>
      <c r="F61" s="7"/>
      <c r="G61" s="7"/>
      <c r="H61" s="7"/>
      <c r="I61" s="3"/>
      <c r="J61" s="1"/>
      <c r="K61" s="1"/>
      <c r="L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</row>
    <row r="62" spans="1:54" ht="13.5" customHeight="1">
      <c r="A62" s="7"/>
      <c r="B62" s="27"/>
      <c r="C62" s="7"/>
      <c r="D62" s="7"/>
      <c r="E62" s="7"/>
      <c r="F62" s="7"/>
      <c r="G62" s="7"/>
      <c r="H62" s="7"/>
      <c r="I62" s="3"/>
      <c r="J62" s="1"/>
      <c r="K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</row>
    <row r="63" spans="1:54" ht="13.5" customHeight="1">
      <c r="A63" s="7"/>
      <c r="B63" s="27"/>
      <c r="C63" s="7"/>
      <c r="D63" s="7"/>
      <c r="E63" s="7"/>
      <c r="F63" s="7"/>
      <c r="G63" s="7"/>
      <c r="H63" s="7"/>
      <c r="I63" s="3"/>
      <c r="J63" s="1"/>
      <c r="K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</row>
    <row r="64" spans="1:54" ht="13.5" customHeight="1">
      <c r="A64" s="7"/>
      <c r="B64" s="27"/>
      <c r="C64" s="7"/>
      <c r="D64" s="7"/>
      <c r="E64" s="7"/>
      <c r="F64" s="7"/>
      <c r="G64" s="7"/>
      <c r="H64" s="7"/>
      <c r="I64" s="3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3"/>
    </row>
    <row r="65" spans="1:54" ht="13.5" customHeight="1">
      <c r="A65" s="7"/>
      <c r="B65" s="27"/>
      <c r="C65" s="7"/>
      <c r="D65" s="7"/>
      <c r="E65" s="7"/>
      <c r="F65" s="7"/>
      <c r="G65" s="7"/>
      <c r="H65" s="7"/>
      <c r="I65" s="3"/>
      <c r="K65" s="33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4" ht="13.5" customHeight="1">
      <c r="A66" s="7"/>
      <c r="B66" s="27"/>
      <c r="C66" s="7"/>
      <c r="D66" s="7"/>
      <c r="E66" s="7"/>
      <c r="F66" s="7"/>
      <c r="G66" s="7"/>
      <c r="H66" s="7"/>
      <c r="I66" s="3"/>
      <c r="K66" s="33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4" ht="13.5" customHeight="1">
      <c r="A67" s="7"/>
      <c r="B67" s="27"/>
      <c r="C67" s="7"/>
      <c r="D67" s="7"/>
      <c r="E67" s="7"/>
      <c r="F67" s="7"/>
      <c r="G67" s="7"/>
      <c r="H67" s="7"/>
      <c r="I67" s="3"/>
      <c r="K67" s="33"/>
      <c r="S67" s="3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36"/>
    </row>
    <row r="68" spans="1:54" ht="13.5" customHeight="1">
      <c r="A68" s="7"/>
      <c r="B68" s="27"/>
      <c r="C68" s="7"/>
      <c r="D68" s="7"/>
      <c r="E68" s="7"/>
      <c r="F68" s="7"/>
      <c r="G68" s="7"/>
      <c r="H68" s="7"/>
      <c r="I68" s="3"/>
      <c r="K68" s="33"/>
      <c r="S68" s="5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50"/>
    </row>
    <row r="69" spans="1:54" ht="13.5" customHeight="1">
      <c r="A69" s="7"/>
      <c r="B69" s="27"/>
      <c r="C69" s="7"/>
      <c r="D69" s="7"/>
      <c r="E69" s="7"/>
      <c r="F69" s="7"/>
      <c r="G69" s="7"/>
      <c r="H69" s="7"/>
      <c r="I69" s="3"/>
      <c r="K69" s="33"/>
      <c r="S69" s="5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50"/>
    </row>
    <row r="70" spans="1:54" ht="13.5" customHeight="1">
      <c r="A70" s="7"/>
      <c r="B70" s="27"/>
      <c r="C70" s="7"/>
      <c r="D70" s="7"/>
      <c r="E70" s="7"/>
      <c r="F70" s="7"/>
      <c r="G70" s="7"/>
      <c r="H70" s="7"/>
      <c r="I70" s="3"/>
      <c r="J70" s="35"/>
      <c r="K70" s="35"/>
      <c r="S70" s="5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50"/>
    </row>
    <row r="71" spans="1:54" ht="22.5" customHeight="1">
      <c r="A71" s="7"/>
      <c r="B71" s="27"/>
      <c r="C71" s="7"/>
      <c r="D71" s="7"/>
      <c r="E71" s="7"/>
      <c r="F71" s="7"/>
      <c r="G71" s="7"/>
      <c r="H71" s="7"/>
      <c r="I71" s="3"/>
      <c r="J71" s="35"/>
      <c r="K71" s="35"/>
      <c r="L71" s="36"/>
      <c r="M71" s="36"/>
      <c r="N71" s="31"/>
      <c r="O71" s="31"/>
      <c r="P71" s="31"/>
      <c r="Q71" s="31"/>
      <c r="R71" s="31"/>
      <c r="S71" s="5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50"/>
    </row>
    <row r="72" spans="1:54" ht="21" customHeight="1" thickBot="1">
      <c r="A72" s="44" t="s">
        <v>12</v>
      </c>
      <c r="B72" s="3"/>
      <c r="C72" s="3"/>
      <c r="D72" s="3"/>
      <c r="E72" s="3"/>
      <c r="F72" s="3"/>
      <c r="G72" s="3"/>
      <c r="H72" s="3"/>
      <c r="I72" s="3"/>
      <c r="J72" s="1"/>
      <c r="K72" s="1"/>
      <c r="L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</row>
    <row r="73" spans="1:54" ht="18" customHeight="1" thickBot="1">
      <c r="A73" s="19" t="s">
        <v>7</v>
      </c>
      <c r="B73" s="28" t="s">
        <v>8</v>
      </c>
      <c r="C73" s="21" t="s">
        <v>58</v>
      </c>
      <c r="D73" s="101" t="s">
        <v>9</v>
      </c>
      <c r="E73" s="102"/>
      <c r="F73" s="124" t="s">
        <v>10</v>
      </c>
      <c r="G73" s="102"/>
      <c r="H73" s="132" t="s">
        <v>11</v>
      </c>
      <c r="I73" s="133"/>
    </row>
    <row r="74" spans="1:54" ht="21" customHeight="1">
      <c r="A74" s="160" t="s">
        <v>203</v>
      </c>
      <c r="B74" s="164" t="s">
        <v>40</v>
      </c>
      <c r="C74" s="13" t="s">
        <v>67</v>
      </c>
      <c r="D74" s="113" t="s">
        <v>177</v>
      </c>
      <c r="E74" s="114"/>
      <c r="F74" s="12" t="s">
        <v>24</v>
      </c>
      <c r="G74" s="22" t="s">
        <v>16</v>
      </c>
      <c r="H74" s="131" t="s">
        <v>18</v>
      </c>
      <c r="I74" s="123"/>
    </row>
    <row r="75" spans="1:54" ht="21" customHeight="1">
      <c r="A75" s="161"/>
      <c r="B75" s="165"/>
      <c r="C75" s="15" t="s">
        <v>131</v>
      </c>
      <c r="D75" s="98" t="s">
        <v>178</v>
      </c>
      <c r="E75" s="99"/>
      <c r="F75" s="14" t="s">
        <v>188</v>
      </c>
      <c r="G75" s="9" t="s">
        <v>14</v>
      </c>
      <c r="H75" s="96" t="s">
        <v>19</v>
      </c>
      <c r="I75" s="97"/>
      <c r="J75" s="37" t="s">
        <v>223</v>
      </c>
    </row>
    <row r="76" spans="1:54" ht="21" customHeight="1">
      <c r="A76" s="161"/>
      <c r="B76" s="165"/>
      <c r="C76" s="15" t="s">
        <v>132</v>
      </c>
      <c r="D76" s="98" t="s">
        <v>179</v>
      </c>
      <c r="E76" s="99"/>
      <c r="F76" s="14" t="s">
        <v>139</v>
      </c>
      <c r="G76" s="9" t="s">
        <v>138</v>
      </c>
      <c r="H76" s="96" t="s">
        <v>20</v>
      </c>
      <c r="I76" s="97"/>
      <c r="J76" s="37" t="s">
        <v>224</v>
      </c>
    </row>
    <row r="77" spans="1:54" ht="21" customHeight="1" thickBot="1">
      <c r="A77" s="162"/>
      <c r="B77" s="168"/>
      <c r="C77" s="51" t="s">
        <v>133</v>
      </c>
      <c r="D77" s="103" t="s">
        <v>180</v>
      </c>
      <c r="E77" s="104"/>
      <c r="F77" s="52" t="s">
        <v>17</v>
      </c>
      <c r="G77" s="53" t="s">
        <v>27</v>
      </c>
      <c r="H77" s="115" t="s">
        <v>21</v>
      </c>
      <c r="I77" s="116"/>
    </row>
    <row r="78" spans="1:54" ht="21" customHeight="1" thickTop="1">
      <c r="A78" s="161" t="s">
        <v>220</v>
      </c>
      <c r="B78" s="107" t="s">
        <v>194</v>
      </c>
      <c r="C78" s="29" t="s">
        <v>134</v>
      </c>
      <c r="D78" s="113" t="s">
        <v>177</v>
      </c>
      <c r="E78" s="114"/>
      <c r="F78" s="42" t="s">
        <v>22</v>
      </c>
      <c r="G78" s="30" t="s">
        <v>13</v>
      </c>
      <c r="H78" s="117" t="s">
        <v>144</v>
      </c>
      <c r="I78" s="118"/>
    </row>
    <row r="79" spans="1:54" ht="21" customHeight="1">
      <c r="A79" s="161"/>
      <c r="B79" s="107"/>
      <c r="C79" s="15" t="s">
        <v>135</v>
      </c>
      <c r="D79" s="98" t="s">
        <v>178</v>
      </c>
      <c r="E79" s="99"/>
      <c r="F79" s="14" t="s">
        <v>117</v>
      </c>
      <c r="G79" s="9" t="s">
        <v>140</v>
      </c>
      <c r="H79" s="96" t="s">
        <v>145</v>
      </c>
      <c r="I79" s="97"/>
      <c r="J79" s="37" t="s">
        <v>225</v>
      </c>
    </row>
    <row r="80" spans="1:54" ht="21" customHeight="1">
      <c r="A80" s="161"/>
      <c r="B80" s="107"/>
      <c r="C80" s="25" t="s">
        <v>136</v>
      </c>
      <c r="D80" s="98" t="s">
        <v>179</v>
      </c>
      <c r="E80" s="99"/>
      <c r="F80" s="43" t="s">
        <v>116</v>
      </c>
      <c r="G80" s="5" t="s">
        <v>15</v>
      </c>
      <c r="H80" s="96" t="s">
        <v>48</v>
      </c>
      <c r="I80" s="97"/>
      <c r="J80" s="37" t="s">
        <v>225</v>
      </c>
    </row>
    <row r="81" spans="1:10" ht="21" customHeight="1" thickBot="1">
      <c r="A81" s="163"/>
      <c r="B81" s="108"/>
      <c r="C81" s="17" t="s">
        <v>137</v>
      </c>
      <c r="D81" s="88" t="s">
        <v>180</v>
      </c>
      <c r="E81" s="89"/>
      <c r="F81" s="16" t="s">
        <v>141</v>
      </c>
      <c r="G81" s="23" t="s">
        <v>115</v>
      </c>
      <c r="H81" s="94" t="s">
        <v>29</v>
      </c>
      <c r="I81" s="95"/>
    </row>
    <row r="82" spans="1:10" ht="21" customHeight="1">
      <c r="A82" s="160" t="s">
        <v>204</v>
      </c>
      <c r="B82" s="164" t="s">
        <v>210</v>
      </c>
      <c r="C82" s="13" t="s">
        <v>68</v>
      </c>
      <c r="D82" s="113" t="s">
        <v>177</v>
      </c>
      <c r="E82" s="123"/>
      <c r="F82" s="12" t="s">
        <v>47</v>
      </c>
      <c r="G82" s="22" t="s">
        <v>30</v>
      </c>
      <c r="H82" s="131" t="s">
        <v>186</v>
      </c>
      <c r="I82" s="123"/>
      <c r="J82" s="37" t="s">
        <v>85</v>
      </c>
    </row>
    <row r="83" spans="1:10" ht="21" customHeight="1">
      <c r="A83" s="161"/>
      <c r="B83" s="165"/>
      <c r="C83" s="15" t="s">
        <v>69</v>
      </c>
      <c r="D83" s="98" t="s">
        <v>178</v>
      </c>
      <c r="E83" s="97"/>
      <c r="F83" s="14" t="s">
        <v>143</v>
      </c>
      <c r="G83" s="9" t="s">
        <v>142</v>
      </c>
      <c r="H83" s="96" t="s">
        <v>187</v>
      </c>
      <c r="I83" s="97"/>
      <c r="J83" s="37" t="s">
        <v>86</v>
      </c>
    </row>
    <row r="84" spans="1:10" ht="21" customHeight="1">
      <c r="A84" s="161"/>
      <c r="B84" s="165"/>
      <c r="C84" s="15" t="s">
        <v>70</v>
      </c>
      <c r="D84" s="98" t="s">
        <v>179</v>
      </c>
      <c r="E84" s="97"/>
      <c r="F84" s="14" t="s">
        <v>28</v>
      </c>
      <c r="G84" s="9" t="s">
        <v>23</v>
      </c>
      <c r="H84" s="96" t="s">
        <v>185</v>
      </c>
      <c r="I84" s="97"/>
      <c r="J84" s="37" t="s">
        <v>86</v>
      </c>
    </row>
    <row r="85" spans="1:10" ht="21" customHeight="1" thickBot="1">
      <c r="A85" s="163"/>
      <c r="B85" s="166"/>
      <c r="C85" s="17" t="s">
        <v>71</v>
      </c>
      <c r="D85" s="88" t="s">
        <v>180</v>
      </c>
      <c r="E85" s="89"/>
      <c r="F85" s="16" t="s">
        <v>25</v>
      </c>
      <c r="G85" s="23" t="s">
        <v>26</v>
      </c>
      <c r="H85" s="94" t="s">
        <v>184</v>
      </c>
      <c r="I85" s="95"/>
      <c r="J85" s="37" t="s">
        <v>86</v>
      </c>
    </row>
    <row r="86" spans="1:10" ht="21" customHeight="1">
      <c r="A86" s="160" t="s">
        <v>205</v>
      </c>
      <c r="B86" s="164" t="s">
        <v>43</v>
      </c>
      <c r="C86" s="13" t="s">
        <v>79</v>
      </c>
      <c r="D86" s="113" t="s">
        <v>177</v>
      </c>
      <c r="E86" s="123"/>
      <c r="F86" s="12" t="s">
        <v>99</v>
      </c>
      <c r="G86" s="22" t="s">
        <v>100</v>
      </c>
      <c r="H86" s="131" t="s">
        <v>95</v>
      </c>
      <c r="I86" s="123"/>
      <c r="J86" s="37" t="s">
        <v>175</v>
      </c>
    </row>
    <row r="87" spans="1:10" ht="21" customHeight="1">
      <c r="A87" s="161"/>
      <c r="B87" s="165"/>
      <c r="C87" s="15" t="s">
        <v>80</v>
      </c>
      <c r="D87" s="98" t="s">
        <v>178</v>
      </c>
      <c r="E87" s="97"/>
      <c r="F87" s="14" t="s">
        <v>102</v>
      </c>
      <c r="G87" s="9" t="s">
        <v>101</v>
      </c>
      <c r="H87" s="96" t="s">
        <v>96</v>
      </c>
      <c r="I87" s="97"/>
      <c r="J87" s="37" t="s">
        <v>87</v>
      </c>
    </row>
    <row r="88" spans="1:10" ht="21" customHeight="1">
      <c r="A88" s="161"/>
      <c r="B88" s="165"/>
      <c r="C88" s="15" t="s">
        <v>81</v>
      </c>
      <c r="D88" s="98" t="s">
        <v>179</v>
      </c>
      <c r="E88" s="97"/>
      <c r="F88" s="14" t="s">
        <v>103</v>
      </c>
      <c r="G88" s="9" t="s">
        <v>104</v>
      </c>
      <c r="H88" s="96" t="s">
        <v>97</v>
      </c>
      <c r="I88" s="97"/>
      <c r="J88" s="37" t="s">
        <v>88</v>
      </c>
    </row>
    <row r="89" spans="1:10" ht="21" customHeight="1" thickBot="1">
      <c r="A89" s="163"/>
      <c r="B89" s="166"/>
      <c r="C89" s="17" t="s">
        <v>82</v>
      </c>
      <c r="D89" s="88" t="s">
        <v>180</v>
      </c>
      <c r="E89" s="89"/>
      <c r="F89" s="16" t="s">
        <v>105</v>
      </c>
      <c r="G89" s="23" t="s">
        <v>106</v>
      </c>
      <c r="H89" s="94" t="s">
        <v>98</v>
      </c>
      <c r="I89" s="95"/>
      <c r="J89" s="37" t="s">
        <v>176</v>
      </c>
    </row>
    <row r="90" spans="1:10" ht="21" customHeight="1">
      <c r="A90" s="160" t="s">
        <v>206</v>
      </c>
      <c r="B90" s="128" t="s">
        <v>149</v>
      </c>
      <c r="C90" s="13" t="s">
        <v>83</v>
      </c>
      <c r="D90" s="113" t="s">
        <v>177</v>
      </c>
      <c r="E90" s="123"/>
      <c r="F90" s="12" t="s">
        <v>107</v>
      </c>
      <c r="G90" s="22" t="s">
        <v>108</v>
      </c>
      <c r="H90" s="131" t="s">
        <v>73</v>
      </c>
      <c r="I90" s="123"/>
      <c r="J90" s="37" t="s">
        <v>89</v>
      </c>
    </row>
    <row r="91" spans="1:10" ht="21" customHeight="1" thickBot="1">
      <c r="A91" s="161"/>
      <c r="B91" s="108"/>
      <c r="C91" s="17" t="s">
        <v>72</v>
      </c>
      <c r="D91" s="100" t="s">
        <v>178</v>
      </c>
      <c r="E91" s="95"/>
      <c r="F91" s="16" t="s">
        <v>109</v>
      </c>
      <c r="G91" s="23" t="s">
        <v>110</v>
      </c>
      <c r="H91" s="94" t="s">
        <v>74</v>
      </c>
      <c r="I91" s="95"/>
      <c r="J91" s="37" t="s">
        <v>90</v>
      </c>
    </row>
    <row r="92" spans="1:10" ht="21" customHeight="1">
      <c r="A92" s="160" t="s">
        <v>207</v>
      </c>
      <c r="B92" s="107" t="s">
        <v>193</v>
      </c>
      <c r="C92" s="24" t="s">
        <v>221</v>
      </c>
      <c r="D92" s="91" t="s">
        <v>179</v>
      </c>
      <c r="E92" s="118"/>
      <c r="F92" s="26" t="s">
        <v>111</v>
      </c>
      <c r="G92" s="4" t="s">
        <v>112</v>
      </c>
      <c r="H92" s="117" t="s">
        <v>94</v>
      </c>
      <c r="I92" s="118"/>
      <c r="J92" s="37" t="s">
        <v>91</v>
      </c>
    </row>
    <row r="93" spans="1:10" ht="21" customHeight="1" thickBot="1">
      <c r="A93" s="163"/>
      <c r="B93" s="108"/>
      <c r="C93" s="17" t="s">
        <v>222</v>
      </c>
      <c r="D93" s="88" t="s">
        <v>180</v>
      </c>
      <c r="E93" s="89"/>
      <c r="F93" s="16" t="s">
        <v>113</v>
      </c>
      <c r="G93" s="23" t="s">
        <v>114</v>
      </c>
      <c r="H93" s="94" t="s">
        <v>93</v>
      </c>
      <c r="I93" s="95"/>
      <c r="J93" s="37" t="s">
        <v>92</v>
      </c>
    </row>
    <row r="94" spans="1:10" ht="14.25" customHeight="1">
      <c r="A94" s="32"/>
      <c r="B94" s="38"/>
      <c r="C94" s="7"/>
      <c r="D94" s="7"/>
      <c r="E94" s="7"/>
      <c r="F94" s="7"/>
      <c r="G94" s="7"/>
      <c r="H94" s="7"/>
      <c r="I94" s="7"/>
    </row>
  </sheetData>
  <mergeCells count="176">
    <mergeCell ref="A78:A81"/>
    <mergeCell ref="D40:E40"/>
    <mergeCell ref="A90:A91"/>
    <mergeCell ref="A92:A93"/>
    <mergeCell ref="B90:B91"/>
    <mergeCell ref="B92:B93"/>
    <mergeCell ref="B82:B85"/>
    <mergeCell ref="B86:B89"/>
    <mergeCell ref="A34:A45"/>
    <mergeCell ref="D53:E53"/>
    <mergeCell ref="A46:A57"/>
    <mergeCell ref="B42:B45"/>
    <mergeCell ref="B74:B77"/>
    <mergeCell ref="D51:E51"/>
    <mergeCell ref="B34:B37"/>
    <mergeCell ref="D47:E47"/>
    <mergeCell ref="B50:B53"/>
    <mergeCell ref="D41:E41"/>
    <mergeCell ref="D35:E35"/>
    <mergeCell ref="D44:E44"/>
    <mergeCell ref="D49:E49"/>
    <mergeCell ref="A82:A85"/>
    <mergeCell ref="A86:A89"/>
    <mergeCell ref="D26:E26"/>
    <mergeCell ref="B30:B33"/>
    <mergeCell ref="B14:B17"/>
    <mergeCell ref="D24:E24"/>
    <mergeCell ref="H26:I26"/>
    <mergeCell ref="D29:E29"/>
    <mergeCell ref="B26:B29"/>
    <mergeCell ref="D33:E33"/>
    <mergeCell ref="A74:A77"/>
    <mergeCell ref="D50:E50"/>
    <mergeCell ref="F73:G73"/>
    <mergeCell ref="H30:I30"/>
    <mergeCell ref="H50:I50"/>
    <mergeCell ref="H27:I27"/>
    <mergeCell ref="H40:I40"/>
    <mergeCell ref="D30:E30"/>
    <mergeCell ref="D28:E28"/>
    <mergeCell ref="A10:A21"/>
    <mergeCell ref="D15:E15"/>
    <mergeCell ref="H15:I15"/>
    <mergeCell ref="A22:A33"/>
    <mergeCell ref="H13:I13"/>
    <mergeCell ref="H14:I14"/>
    <mergeCell ref="H16:I16"/>
    <mergeCell ref="H29:I29"/>
    <mergeCell ref="D12:E12"/>
    <mergeCell ref="D10:E10"/>
    <mergeCell ref="D13:E13"/>
    <mergeCell ref="D16:E16"/>
    <mergeCell ref="D21:E21"/>
    <mergeCell ref="H28:I28"/>
    <mergeCell ref="D23:E23"/>
    <mergeCell ref="D25:E25"/>
    <mergeCell ref="A1:I1"/>
    <mergeCell ref="H21:I21"/>
    <mergeCell ref="H22:I22"/>
    <mergeCell ref="H23:I23"/>
    <mergeCell ref="B3:C3"/>
    <mergeCell ref="B5:C5"/>
    <mergeCell ref="B22:B25"/>
    <mergeCell ref="B7:C7"/>
    <mergeCell ref="H25:I25"/>
    <mergeCell ref="D19:E19"/>
    <mergeCell ref="D17:E17"/>
    <mergeCell ref="D14:E14"/>
    <mergeCell ref="H17:I17"/>
    <mergeCell ref="H18:I18"/>
    <mergeCell ref="H24:I24"/>
    <mergeCell ref="H19:I19"/>
    <mergeCell ref="B18:B21"/>
    <mergeCell ref="D20:E20"/>
    <mergeCell ref="D22:E22"/>
    <mergeCell ref="D18:E18"/>
    <mergeCell ref="B6:C6"/>
    <mergeCell ref="H9:I9"/>
    <mergeCell ref="H12:I12"/>
    <mergeCell ref="D11:E11"/>
    <mergeCell ref="D9:E9"/>
    <mergeCell ref="F9:G9"/>
    <mergeCell ref="H10:I10"/>
    <mergeCell ref="B4:C4"/>
    <mergeCell ref="B10:B13"/>
    <mergeCell ref="H20:I20"/>
    <mergeCell ref="H93:I93"/>
    <mergeCell ref="H75:I75"/>
    <mergeCell ref="H82:I82"/>
    <mergeCell ref="H57:I57"/>
    <mergeCell ref="H84:I84"/>
    <mergeCell ref="H90:I90"/>
    <mergeCell ref="H85:I85"/>
    <mergeCell ref="H73:I73"/>
    <mergeCell ref="H86:I86"/>
    <mergeCell ref="H80:I80"/>
    <mergeCell ref="H56:I56"/>
    <mergeCell ref="H54:I54"/>
    <mergeCell ref="H74:I74"/>
    <mergeCell ref="H53:I53"/>
    <mergeCell ref="H38:I38"/>
    <mergeCell ref="D39:E39"/>
    <mergeCell ref="H39:I39"/>
    <mergeCell ref="H34:I34"/>
    <mergeCell ref="H87:I87"/>
    <mergeCell ref="D75:E75"/>
    <mergeCell ref="D74:E74"/>
    <mergeCell ref="D76:E76"/>
    <mergeCell ref="D82:E82"/>
    <mergeCell ref="D83:E83"/>
    <mergeCell ref="D84:E84"/>
    <mergeCell ref="D81:E81"/>
    <mergeCell ref="H11:I11"/>
    <mergeCell ref="D56:E56"/>
    <mergeCell ref="D85:E85"/>
    <mergeCell ref="D27:E27"/>
    <mergeCell ref="D55:E55"/>
    <mergeCell ref="H45:I45"/>
    <mergeCell ref="H42:I42"/>
    <mergeCell ref="D43:E43"/>
    <mergeCell ref="H55:I55"/>
    <mergeCell ref="H51:I51"/>
    <mergeCell ref="H76:I76"/>
    <mergeCell ref="H31:I31"/>
    <mergeCell ref="H32:I32"/>
    <mergeCell ref="D31:E31"/>
    <mergeCell ref="D32:E32"/>
    <mergeCell ref="D34:E34"/>
    <mergeCell ref="H33:I33"/>
    <mergeCell ref="D46:E46"/>
    <mergeCell ref="B78:B81"/>
    <mergeCell ref="B54:B57"/>
    <mergeCell ref="B46:B49"/>
    <mergeCell ref="B38:B41"/>
    <mergeCell ref="D38:E38"/>
    <mergeCell ref="H36:I36"/>
    <mergeCell ref="D79:E79"/>
    <mergeCell ref="D78:E78"/>
    <mergeCell ref="D52:E52"/>
    <mergeCell ref="D54:E54"/>
    <mergeCell ref="H46:I46"/>
    <mergeCell ref="H49:I49"/>
    <mergeCell ref="H77:I77"/>
    <mergeCell ref="H78:I78"/>
    <mergeCell ref="D48:E48"/>
    <mergeCell ref="H43:I43"/>
    <mergeCell ref="H35:I35"/>
    <mergeCell ref="H37:I37"/>
    <mergeCell ref="D45:E45"/>
    <mergeCell ref="D37:E37"/>
    <mergeCell ref="H41:I41"/>
    <mergeCell ref="D36:E36"/>
    <mergeCell ref="D93:E93"/>
    <mergeCell ref="D42:E42"/>
    <mergeCell ref="H47:I47"/>
    <mergeCell ref="H89:I89"/>
    <mergeCell ref="H81:I81"/>
    <mergeCell ref="H83:I83"/>
    <mergeCell ref="H79:I79"/>
    <mergeCell ref="D80:E80"/>
    <mergeCell ref="D57:E57"/>
    <mergeCell ref="H44:I44"/>
    <mergeCell ref="H48:I48"/>
    <mergeCell ref="D73:E73"/>
    <mergeCell ref="D77:E77"/>
    <mergeCell ref="H91:I91"/>
    <mergeCell ref="D92:E92"/>
    <mergeCell ref="H92:I92"/>
    <mergeCell ref="D90:E90"/>
    <mergeCell ref="D91:E91"/>
    <mergeCell ref="D88:E88"/>
    <mergeCell ref="H88:I88"/>
    <mergeCell ref="D89:E89"/>
    <mergeCell ref="H52:I52"/>
    <mergeCell ref="D86:E86"/>
    <mergeCell ref="D87:E87"/>
  </mergeCells>
  <phoneticPr fontId="1"/>
  <pageMargins left="0.46" right="0.2" top="0.31" bottom="0.16" header="0.5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ksheet" shapeId="1028" r:id="rId4">
          <objectPr defaultSize="0" r:id="rId5">
            <anchor moveWithCells="1">
              <from>
                <xdr:col>0</xdr:col>
                <xdr:colOff>857250</xdr:colOff>
                <xdr:row>61</xdr:row>
                <xdr:rowOff>9525</xdr:rowOff>
              </from>
              <to>
                <xdr:col>8</xdr:col>
                <xdr:colOff>400050</xdr:colOff>
                <xdr:row>70</xdr:row>
                <xdr:rowOff>0</xdr:rowOff>
              </to>
            </anchor>
          </objectPr>
        </oleObject>
      </mc:Choice>
      <mc:Fallback>
        <oleObject progId="Worksheet" shapeId="102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workbookViewId="0">
      <selection activeCell="D10" sqref="D10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49</v>
      </c>
      <c r="B1" s="2" t="s">
        <v>50</v>
      </c>
      <c r="C1" s="10" t="s">
        <v>54</v>
      </c>
      <c r="D1" s="10" t="s">
        <v>55</v>
      </c>
    </row>
    <row r="2" spans="1:4">
      <c r="A2" s="2">
        <v>1</v>
      </c>
      <c r="B2" s="2" t="s">
        <v>44</v>
      </c>
      <c r="C2" s="10">
        <f>COUNTIF(対戦表!$K$10:$L$57,1)</f>
        <v>3</v>
      </c>
      <c r="D2" s="10">
        <f>COUNTIF(対戦表!$P$10:$P$57,1)</f>
        <v>2</v>
      </c>
    </row>
    <row r="3" spans="1:4">
      <c r="A3" s="2">
        <v>2</v>
      </c>
      <c r="B3" s="2" t="s">
        <v>33</v>
      </c>
      <c r="C3" s="10">
        <f>COUNTIF(対戦表!$K$10:$L$57,2)</f>
        <v>3</v>
      </c>
      <c r="D3" s="10">
        <f>COUNTIF(対戦表!$P$10:$P$57,2)</f>
        <v>2</v>
      </c>
    </row>
    <row r="4" spans="1:4">
      <c r="A4" s="2">
        <v>3</v>
      </c>
      <c r="B4" s="2" t="s">
        <v>1</v>
      </c>
      <c r="C4" s="10">
        <f>COUNTIF(対戦表!$K$10:$L$57,3)</f>
        <v>3</v>
      </c>
      <c r="D4" s="10">
        <f>COUNTIF(対戦表!$P$10:$P$57,3)</f>
        <v>1</v>
      </c>
    </row>
    <row r="5" spans="1:4">
      <c r="A5" s="2">
        <v>4</v>
      </c>
      <c r="B5" s="2" t="s">
        <v>0</v>
      </c>
      <c r="C5" s="10">
        <f>COUNTIF(対戦表!$K$10:$L$57,4)</f>
        <v>3</v>
      </c>
      <c r="D5" s="10">
        <f>COUNTIF(対戦表!$P$10:$P$57,4)</f>
        <v>1</v>
      </c>
    </row>
    <row r="6" spans="1:4">
      <c r="A6" s="2">
        <v>5</v>
      </c>
      <c r="B6" s="2" t="s">
        <v>35</v>
      </c>
      <c r="C6" s="10">
        <f>COUNTIF(対戦表!$K$10:$L$57,5)</f>
        <v>3</v>
      </c>
      <c r="D6" s="10">
        <f>COUNTIF(対戦表!$P$10:$P$57,5)</f>
        <v>2</v>
      </c>
    </row>
    <row r="7" spans="1:4">
      <c r="A7" s="2">
        <v>6</v>
      </c>
      <c r="B7" s="2" t="s">
        <v>31</v>
      </c>
      <c r="C7" s="10">
        <f>COUNTIF(対戦表!$K$10:$L$57,6)</f>
        <v>3</v>
      </c>
      <c r="D7" s="10">
        <f>COUNTIF(対戦表!$P$10:$P$57,6)</f>
        <v>2</v>
      </c>
    </row>
    <row r="8" spans="1:4">
      <c r="A8" s="2">
        <v>7</v>
      </c>
      <c r="B8" s="2" t="s">
        <v>40</v>
      </c>
      <c r="C8" s="10">
        <f>COUNTIF(対戦表!$K$10:$L$57,7)</f>
        <v>3</v>
      </c>
      <c r="D8" s="10">
        <f>COUNTIF(対戦表!$P$10:$P$57,7)</f>
        <v>2</v>
      </c>
    </row>
    <row r="9" spans="1:4">
      <c r="A9" s="2">
        <v>8</v>
      </c>
      <c r="B9" s="2" t="s">
        <v>2</v>
      </c>
      <c r="C9" s="10">
        <f>COUNTIF(対戦表!$K$10:$L$57,8)</f>
        <v>3</v>
      </c>
      <c r="D9" s="10">
        <f>COUNTIF(対戦表!$P$10:$P$57,8)</f>
        <v>2</v>
      </c>
    </row>
    <row r="10" spans="1:4">
      <c r="A10" s="2">
        <v>9</v>
      </c>
      <c r="B10" s="2" t="s">
        <v>4</v>
      </c>
      <c r="C10" s="10">
        <f>COUNTIF(対戦表!$K$10:$L$57,9)</f>
        <v>3</v>
      </c>
      <c r="D10" s="10">
        <f>COUNTIF(対戦表!$P$10:$P$57,9)</f>
        <v>3</v>
      </c>
    </row>
    <row r="11" spans="1:4">
      <c r="A11" s="2">
        <v>10</v>
      </c>
      <c r="B11" s="2" t="s">
        <v>51</v>
      </c>
      <c r="C11" s="10">
        <f>COUNTIF(対戦表!$K$10:$L$57,10)</f>
        <v>3</v>
      </c>
      <c r="D11" s="10">
        <f>COUNTIF(対戦表!$P$10:$P$57,10)</f>
        <v>2</v>
      </c>
    </row>
    <row r="12" spans="1:4">
      <c r="A12" s="2">
        <v>11</v>
      </c>
      <c r="B12" s="2" t="s">
        <v>46</v>
      </c>
      <c r="C12" s="10">
        <f>COUNTIF(対戦表!$K$10:$L$57,11)</f>
        <v>3</v>
      </c>
      <c r="D12" s="10">
        <f>COUNTIF(対戦表!$P$10:$P$57,11)</f>
        <v>2</v>
      </c>
    </row>
    <row r="13" spans="1:4">
      <c r="A13" s="2">
        <v>12</v>
      </c>
      <c r="B13" s="2" t="s">
        <v>52</v>
      </c>
      <c r="C13" s="10">
        <f>COUNTIF(対戦表!$K$10:$L$57,12)</f>
        <v>3</v>
      </c>
      <c r="D13" s="10">
        <f>COUNTIF(対戦表!$P$10:$P$57,12)</f>
        <v>0</v>
      </c>
    </row>
    <row r="14" spans="1:4">
      <c r="A14" s="2">
        <v>13</v>
      </c>
      <c r="B14" s="2" t="s">
        <v>3</v>
      </c>
      <c r="C14" s="10">
        <f>COUNTIF(対戦表!$K$10:$L$57,13)</f>
        <v>3</v>
      </c>
      <c r="D14" s="10">
        <f>COUNTIF(対戦表!$P$10:$P$57,13)</f>
        <v>1</v>
      </c>
    </row>
    <row r="15" spans="1:4">
      <c r="A15" s="2">
        <v>14</v>
      </c>
      <c r="B15" s="2" t="s">
        <v>45</v>
      </c>
      <c r="C15" s="10">
        <f>COUNTIF(対戦表!$K$10:$L$57,14)</f>
        <v>3</v>
      </c>
      <c r="D15" s="10">
        <f>COUNTIF(対戦表!$P$10:$P$57,14)</f>
        <v>2</v>
      </c>
    </row>
    <row r="16" spans="1:4">
      <c r="A16" s="2">
        <v>15</v>
      </c>
      <c r="B16" s="2" t="s">
        <v>36</v>
      </c>
      <c r="C16" s="10">
        <f>COUNTIF(対戦表!$K$10:$L$57,15)</f>
        <v>3</v>
      </c>
      <c r="D16" s="10">
        <f>COUNTIF(対戦表!$P$10:$P$57,15)</f>
        <v>1</v>
      </c>
    </row>
    <row r="17" spans="1:4">
      <c r="A17" s="2">
        <v>16</v>
      </c>
      <c r="B17" s="2" t="s">
        <v>6</v>
      </c>
      <c r="C17" s="10">
        <f>COUNTIF(対戦表!$K$10:$L$57,16)</f>
        <v>3</v>
      </c>
      <c r="D17" s="10">
        <f>COUNTIF(対戦表!$P$10:$P$57,16)</f>
        <v>2</v>
      </c>
    </row>
    <row r="18" spans="1:4">
      <c r="A18" s="2">
        <v>17</v>
      </c>
      <c r="B18" s="2" t="s">
        <v>53</v>
      </c>
      <c r="C18" s="10">
        <f>COUNTIF(対戦表!$K$10:$L$57,17)</f>
        <v>3</v>
      </c>
      <c r="D18" s="10">
        <f>COUNTIF(対戦表!$P$10:$P$57,17)</f>
        <v>2</v>
      </c>
    </row>
    <row r="19" spans="1:4">
      <c r="A19" s="2">
        <v>18</v>
      </c>
      <c r="B19" s="2" t="s">
        <v>208</v>
      </c>
      <c r="C19" s="10">
        <f>COUNTIF(対戦表!$K$10:$L$57,18)</f>
        <v>3</v>
      </c>
      <c r="D19" s="10">
        <f>COUNTIF(対戦表!$P$10:$P$57,18)</f>
        <v>0</v>
      </c>
    </row>
    <row r="20" spans="1:4">
      <c r="A20" s="2">
        <v>19</v>
      </c>
      <c r="B20" s="2" t="s">
        <v>5</v>
      </c>
      <c r="C20" s="10">
        <f>COUNTIF(対戦表!$K$10:$L$57,19)</f>
        <v>3</v>
      </c>
      <c r="D20" s="10">
        <f>COUNTIF(対戦表!$P$10:$P$57,19)</f>
        <v>1</v>
      </c>
    </row>
    <row r="21" spans="1:4">
      <c r="A21" s="2">
        <v>20</v>
      </c>
      <c r="B21" s="2" t="s">
        <v>34</v>
      </c>
      <c r="C21" s="10">
        <f>COUNTIF(対戦表!$K$10:$L$57,20)</f>
        <v>3</v>
      </c>
      <c r="D21" s="10">
        <f>COUNTIF(対戦表!$P$10:$P$57,20)</f>
        <v>1</v>
      </c>
    </row>
    <row r="22" spans="1:4">
      <c r="A22" s="2">
        <v>21</v>
      </c>
      <c r="B22" s="2" t="s">
        <v>41</v>
      </c>
      <c r="C22" s="10">
        <f>COUNTIF(対戦表!$K$10:$L$57,21)</f>
        <v>3</v>
      </c>
      <c r="D22" s="10">
        <f>COUNTIF(対戦表!$P$10:$P$57,21)</f>
        <v>2</v>
      </c>
    </row>
    <row r="23" spans="1:4">
      <c r="A23" s="2">
        <v>22</v>
      </c>
      <c r="B23" s="2" t="s">
        <v>37</v>
      </c>
      <c r="C23" s="10">
        <f>COUNTIF(対戦表!$K$10:$L$57,22)</f>
        <v>3</v>
      </c>
      <c r="D23" s="10">
        <f>COUNTIF(対戦表!$P$10:$P$57,22)</f>
        <v>1</v>
      </c>
    </row>
    <row r="24" spans="1:4">
      <c r="A24" s="2">
        <v>23</v>
      </c>
      <c r="B24" s="2" t="s">
        <v>43</v>
      </c>
      <c r="C24" s="10">
        <f>COUNTIF(対戦表!$K$10:$L$57,23)</f>
        <v>3</v>
      </c>
      <c r="D24" s="10">
        <f>COUNTIF(対戦表!$P$10:$P$57,23)</f>
        <v>1</v>
      </c>
    </row>
    <row r="25" spans="1:4">
      <c r="A25" s="2">
        <v>24</v>
      </c>
      <c r="B25" s="2" t="s">
        <v>42</v>
      </c>
      <c r="C25" s="10">
        <f>COUNTIF(対戦表!$K$10:$L$57,24)</f>
        <v>3</v>
      </c>
      <c r="D25" s="10">
        <f>COUNTIF(対戦表!$P$10:$P$57,24)</f>
        <v>1</v>
      </c>
    </row>
    <row r="26" spans="1:4">
      <c r="A26" s="2">
        <v>25</v>
      </c>
      <c r="B26" s="2" t="s">
        <v>32</v>
      </c>
      <c r="C26" s="10">
        <f>COUNTIF(対戦表!$K$10:$L$57,25)</f>
        <v>3</v>
      </c>
      <c r="D26" s="10">
        <f>COUNTIF(対戦表!$P$10:$P$57,25)</f>
        <v>1</v>
      </c>
    </row>
    <row r="27" spans="1:4">
      <c r="A27" s="2">
        <v>26</v>
      </c>
      <c r="B27" s="2" t="s">
        <v>38</v>
      </c>
      <c r="C27" s="10">
        <f>COUNTIF(対戦表!$K$10:$L$57,26)</f>
        <v>3</v>
      </c>
      <c r="D27" s="10">
        <f>COUNTIF(対戦表!$P$10:$P$57,26)</f>
        <v>2</v>
      </c>
    </row>
    <row r="28" spans="1:4">
      <c r="A28" s="2">
        <v>27</v>
      </c>
      <c r="B28" s="2" t="s">
        <v>39</v>
      </c>
      <c r="C28" s="10">
        <f>COUNTIF(対戦表!$K$10:$L$57,27)</f>
        <v>3</v>
      </c>
      <c r="D28" s="10">
        <f>COUNTIF(対戦表!$P$10:$P$57,27)</f>
        <v>2</v>
      </c>
    </row>
    <row r="29" spans="1:4">
      <c r="A29" s="2">
        <v>28</v>
      </c>
      <c r="B29" s="2" t="s">
        <v>124</v>
      </c>
      <c r="C29" s="10">
        <f>COUNTIF(対戦表!$K$10:$L$57,28)</f>
        <v>3</v>
      </c>
      <c r="D29" s="10">
        <f>COUNTIF(対戦表!$P$10:$P$57,28)</f>
        <v>0</v>
      </c>
    </row>
    <row r="30" spans="1:4">
      <c r="A30" s="2">
        <v>29</v>
      </c>
      <c r="B30" s="2" t="s">
        <v>200</v>
      </c>
      <c r="C30" s="10">
        <f>COUNTIF(対戦表!$K$10:$L$57,29)</f>
        <v>3</v>
      </c>
      <c r="D30" s="10">
        <f>COUNTIF(対戦表!$P$10:$P$57,29)</f>
        <v>2</v>
      </c>
    </row>
    <row r="31" spans="1:4">
      <c r="A31" s="45">
        <v>30</v>
      </c>
      <c r="B31" s="45" t="s">
        <v>201</v>
      </c>
      <c r="C31" s="10">
        <f>COUNTIF(対戦表!$K$10:$L$57,30)</f>
        <v>3</v>
      </c>
      <c r="D31" s="10">
        <f>COUNTIF(対戦表!$P$10:$P$57,30)</f>
        <v>2</v>
      </c>
    </row>
    <row r="32" spans="1:4">
      <c r="A32" s="45">
        <v>31</v>
      </c>
      <c r="B32" s="45" t="s">
        <v>202</v>
      </c>
      <c r="C32" s="10">
        <f>COUNTIF(対戦表!$K$10:$L$57,31)</f>
        <v>3</v>
      </c>
      <c r="D32" s="10">
        <f>COUNTIF(対戦表!$P$10:$P$57,31)</f>
        <v>2</v>
      </c>
    </row>
    <row r="33" spans="1:4" ht="14.25" thickBot="1">
      <c r="A33" s="45">
        <v>32</v>
      </c>
      <c r="B33" s="45" t="s">
        <v>189</v>
      </c>
      <c r="C33" s="46">
        <f>COUNTIF(対戦表!$K$10:$L$57,32)</f>
        <v>3</v>
      </c>
      <c r="D33" s="46">
        <f>COUNTIF(対戦表!$P$10:$P$57,32)</f>
        <v>1</v>
      </c>
    </row>
    <row r="34" spans="1:4" ht="14.25" thickBot="1">
      <c r="A34" s="47" t="s">
        <v>146</v>
      </c>
      <c r="B34" s="48"/>
      <c r="C34" s="48">
        <f>SUM(C2:C33)</f>
        <v>96</v>
      </c>
      <c r="D34" s="49">
        <f>SUM(D2:D33)</f>
        <v>48</v>
      </c>
    </row>
  </sheetData>
  <phoneticPr fontId="1"/>
  <pageMargins left="0.75" right="0.75" top="1" bottom="1" header="0.51200000000000001" footer="0.51200000000000001"/>
  <pageSetup paperSize="9" scale="1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対戦表 (2)</vt:lpstr>
      <vt:lpstr>対戦表</vt:lpstr>
      <vt:lpstr>学校名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2015-04-17T03:43:52Z</cp:lastPrinted>
  <dcterms:created xsi:type="dcterms:W3CDTF">2004-12-15T11:55:44Z</dcterms:created>
  <dcterms:modified xsi:type="dcterms:W3CDTF">2015-04-17T03:44:09Z</dcterms:modified>
</cp:coreProperties>
</file>