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xls" ContentType="application/vnd.ms-excel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bayashi\Downloads\"/>
    </mc:Choice>
  </mc:AlternateContent>
  <bookViews>
    <workbookView xWindow="0" yWindow="0" windowWidth="20490" windowHeight="7770"/>
  </bookViews>
  <sheets>
    <sheet name="対戦表 (2)" sheetId="4" r:id="rId1"/>
    <sheet name="対戦表" sheetId="1" r:id="rId2"/>
    <sheet name="学校名" sheetId="2" r:id="rId3"/>
    <sheet name="Sheet3" sheetId="3" r:id="rId4"/>
  </sheets>
  <definedNames>
    <definedName name="_xlnm.Print_Area" localSheetId="1">対戦表!$A$1:$J$92</definedName>
    <definedName name="_xlnm.Print_Area" localSheetId="0">'対戦表 (2)'!$A$1:$J$92</definedName>
    <definedName name="学校名">学校名!$A$1:$B$32</definedName>
  </definedNames>
  <calcPr calcId="152511"/>
</workbook>
</file>

<file path=xl/calcChain.xml><?xml version="1.0" encoding="utf-8"?>
<calcChain xmlns="http://schemas.openxmlformats.org/spreadsheetml/2006/main">
  <c r="F46" i="1" l="1"/>
  <c r="G46" i="1"/>
  <c r="H46" i="1"/>
  <c r="F50" i="1"/>
  <c r="G50" i="1"/>
  <c r="H50" i="1"/>
  <c r="F31" i="1"/>
  <c r="G31" i="1"/>
  <c r="H31" i="1"/>
  <c r="H32" i="1"/>
  <c r="G32" i="1"/>
  <c r="F32" i="1"/>
  <c r="H30" i="1"/>
  <c r="G30" i="1"/>
  <c r="F30" i="1"/>
  <c r="F49" i="1"/>
  <c r="G49" i="1"/>
  <c r="H49" i="1"/>
  <c r="F45" i="1"/>
  <c r="G45" i="1"/>
  <c r="H45" i="1"/>
  <c r="F47" i="1"/>
  <c r="G47" i="1"/>
  <c r="H47" i="1"/>
  <c r="F48" i="1"/>
  <c r="G48" i="1"/>
  <c r="H48" i="1"/>
  <c r="F51" i="1"/>
  <c r="G51" i="1"/>
  <c r="H51" i="1"/>
  <c r="D35" i="2"/>
  <c r="C35" i="2"/>
  <c r="F42" i="1"/>
  <c r="G42" i="1"/>
  <c r="F40" i="1"/>
  <c r="G40" i="1"/>
  <c r="H40" i="1"/>
  <c r="F21" i="1"/>
  <c r="G21" i="1"/>
  <c r="H21" i="1"/>
  <c r="D34" i="2"/>
  <c r="D33" i="2"/>
  <c r="C34" i="2"/>
  <c r="C33" i="2"/>
  <c r="F28" i="1"/>
  <c r="G28" i="1"/>
  <c r="H28" i="1"/>
  <c r="F44" i="1"/>
  <c r="G44" i="1"/>
  <c r="F52" i="1"/>
  <c r="G52" i="1"/>
  <c r="F53" i="1"/>
  <c r="G53" i="1"/>
  <c r="F54" i="1"/>
  <c r="G54" i="1"/>
  <c r="H52" i="1"/>
  <c r="H53" i="1"/>
  <c r="H54" i="1"/>
  <c r="H44" i="1"/>
  <c r="H38" i="1"/>
  <c r="H39" i="1"/>
  <c r="F38" i="1"/>
  <c r="G38" i="1"/>
  <c r="F39" i="1"/>
  <c r="G39" i="1"/>
  <c r="H35" i="1"/>
  <c r="F35" i="1"/>
  <c r="G35" i="1"/>
  <c r="F34" i="1"/>
  <c r="H24" i="1"/>
  <c r="F24" i="1"/>
  <c r="G24" i="1"/>
  <c r="H12" i="1"/>
  <c r="H13" i="1"/>
  <c r="F12" i="1"/>
  <c r="G12" i="1"/>
  <c r="F13" i="1"/>
  <c r="G13" i="1"/>
  <c r="H19" i="1"/>
  <c r="C32" i="2"/>
  <c r="D32" i="2"/>
  <c r="D31" i="2"/>
  <c r="C31" i="2"/>
  <c r="H42" i="1"/>
  <c r="F18" i="1"/>
  <c r="G18" i="1"/>
  <c r="H18" i="1"/>
  <c r="F20" i="1"/>
  <c r="G20" i="1"/>
  <c r="H20" i="1"/>
  <c r="F17" i="1"/>
  <c r="G17" i="1"/>
  <c r="H17" i="1"/>
  <c r="F19" i="1"/>
  <c r="G19" i="1"/>
  <c r="G10" i="1"/>
  <c r="F10" i="1"/>
  <c r="H10" i="1"/>
  <c r="D30" i="2"/>
  <c r="C30" i="2"/>
  <c r="D2" i="2"/>
  <c r="D3" i="2"/>
  <c r="D4" i="2"/>
  <c r="D36" i="2" s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H27" i="1"/>
  <c r="G27" i="1"/>
  <c r="F27" i="1"/>
  <c r="F25" i="1"/>
  <c r="G25" i="1"/>
  <c r="F26" i="1"/>
  <c r="G26" i="1"/>
  <c r="H26" i="1"/>
  <c r="H25" i="1"/>
  <c r="I5" i="1"/>
  <c r="I6" i="1"/>
  <c r="I7" i="1"/>
  <c r="H5" i="1"/>
  <c r="H6" i="1"/>
  <c r="H7" i="1"/>
  <c r="G5" i="1"/>
  <c r="G6" i="1"/>
  <c r="G7" i="1"/>
  <c r="F5" i="1"/>
  <c r="F6" i="1"/>
  <c r="F7" i="1"/>
  <c r="E5" i="1"/>
  <c r="E6" i="1"/>
  <c r="E7" i="1"/>
  <c r="D5" i="1"/>
  <c r="D6" i="1"/>
  <c r="D7" i="1"/>
  <c r="B5" i="1"/>
  <c r="C5" i="1"/>
  <c r="B6" i="1"/>
  <c r="C6" i="1"/>
  <c r="B7" i="1"/>
  <c r="C7" i="1"/>
  <c r="A5" i="1"/>
  <c r="A6" i="1"/>
  <c r="A7" i="1"/>
  <c r="E4" i="1"/>
  <c r="F4" i="1"/>
  <c r="G4" i="1"/>
  <c r="H4" i="1"/>
  <c r="I4" i="1"/>
  <c r="D4" i="1"/>
  <c r="B4" i="1"/>
  <c r="A4" i="1"/>
  <c r="C4" i="1"/>
  <c r="H16" i="1"/>
  <c r="G16" i="1"/>
  <c r="F16" i="1"/>
  <c r="H43" i="1"/>
  <c r="G43" i="1"/>
  <c r="F43" i="1"/>
  <c r="H41" i="1"/>
  <c r="G41" i="1"/>
  <c r="F41" i="1"/>
  <c r="H37" i="1"/>
  <c r="G37" i="1"/>
  <c r="F37" i="1"/>
  <c r="H36" i="1"/>
  <c r="G36" i="1"/>
  <c r="F36" i="1"/>
  <c r="H34" i="1"/>
  <c r="G34" i="1"/>
  <c r="H33" i="1"/>
  <c r="G33" i="1"/>
  <c r="F33" i="1"/>
  <c r="H11" i="1"/>
  <c r="H14" i="1"/>
  <c r="H15" i="1"/>
  <c r="H22" i="1"/>
  <c r="H23" i="1"/>
  <c r="H29" i="1"/>
  <c r="F15" i="1"/>
  <c r="G15" i="1"/>
  <c r="F22" i="1"/>
  <c r="G22" i="1"/>
  <c r="F23" i="1"/>
  <c r="G23" i="1"/>
  <c r="F29" i="1"/>
  <c r="G29" i="1"/>
  <c r="F11" i="1"/>
  <c r="G11" i="1"/>
  <c r="F14" i="1"/>
  <c r="G14" i="1"/>
  <c r="C36" i="2" l="1"/>
</calcChain>
</file>

<file path=xl/sharedStrings.xml><?xml version="1.0" encoding="utf-8"?>
<sst xmlns="http://schemas.openxmlformats.org/spreadsheetml/2006/main" count="778" uniqueCount="364">
  <si>
    <t>埼玉平成</t>
    <rPh sb="0" eb="2">
      <t>サイタマ</t>
    </rPh>
    <rPh sb="2" eb="4">
      <t>ヘイセイ</t>
    </rPh>
    <phoneticPr fontId="1"/>
  </si>
  <si>
    <t>本庄第一</t>
    <rPh sb="0" eb="2">
      <t>ホンジョウ</t>
    </rPh>
    <rPh sb="2" eb="4">
      <t>ダイイチ</t>
    </rPh>
    <phoneticPr fontId="1"/>
  </si>
  <si>
    <t>埼玉栄</t>
    <rPh sb="0" eb="2">
      <t>サイタマ</t>
    </rPh>
    <rPh sb="2" eb="3">
      <t>サカエ</t>
    </rPh>
    <phoneticPr fontId="1"/>
  </si>
  <si>
    <t>大宮開成</t>
    <rPh sb="0" eb="2">
      <t>オオミヤ</t>
    </rPh>
    <rPh sb="2" eb="4">
      <t>カイセイ</t>
    </rPh>
    <phoneticPr fontId="1"/>
  </si>
  <si>
    <t>川口総合</t>
    <rPh sb="0" eb="2">
      <t>カワグチ</t>
    </rPh>
    <rPh sb="2" eb="4">
      <t>ソウゴウ</t>
    </rPh>
    <phoneticPr fontId="1"/>
  </si>
  <si>
    <t>浦和西</t>
    <rPh sb="0" eb="2">
      <t>ウラワ</t>
    </rPh>
    <rPh sb="2" eb="3">
      <t>ニシ</t>
    </rPh>
    <phoneticPr fontId="1"/>
  </si>
  <si>
    <t>久喜</t>
    <rPh sb="0" eb="2">
      <t>クキ</t>
    </rPh>
    <phoneticPr fontId="1"/>
  </si>
  <si>
    <t>月日</t>
    <rPh sb="0" eb="2">
      <t>ガッピ</t>
    </rPh>
    <phoneticPr fontId="1"/>
  </si>
  <si>
    <t>会場</t>
    <rPh sb="0" eb="2">
      <t>カイジョウ</t>
    </rPh>
    <phoneticPr fontId="1"/>
  </si>
  <si>
    <t>時間</t>
    <rPh sb="0" eb="2">
      <t>ジカン</t>
    </rPh>
    <phoneticPr fontId="1"/>
  </si>
  <si>
    <t>対戦</t>
    <rPh sb="0" eb="2">
      <t>タイセン</t>
    </rPh>
    <phoneticPr fontId="1"/>
  </si>
  <si>
    <t>主･副･記</t>
    <rPh sb="0" eb="1">
      <t>シュ</t>
    </rPh>
    <rPh sb="2" eb="3">
      <t>フク</t>
    </rPh>
    <rPh sb="4" eb="5">
      <t>キ</t>
    </rPh>
    <phoneticPr fontId="1"/>
  </si>
  <si>
    <t>　　決勝トーナメント</t>
    <rPh sb="2" eb="4">
      <t>ケッショウ</t>
    </rPh>
    <phoneticPr fontId="1"/>
  </si>
  <si>
    <t>Ｆ１位</t>
    <rPh sb="2" eb="3">
      <t>イ</t>
    </rPh>
    <phoneticPr fontId="1"/>
  </si>
  <si>
    <t>ウで相談</t>
    <rPh sb="2" eb="4">
      <t>ソウダン</t>
    </rPh>
    <phoneticPr fontId="1"/>
  </si>
  <si>
    <t>エで相談</t>
    <rPh sb="2" eb="4">
      <t>ソウダン</t>
    </rPh>
    <phoneticPr fontId="1"/>
  </si>
  <si>
    <t>アで相談</t>
    <rPh sb="2" eb="4">
      <t>ソウダン</t>
    </rPh>
    <phoneticPr fontId="1"/>
  </si>
  <si>
    <t>イで相談</t>
    <rPh sb="2" eb="4">
      <t>ソウダン</t>
    </rPh>
    <phoneticPr fontId="1"/>
  </si>
  <si>
    <t>Ａ１位</t>
    <rPh sb="2" eb="3">
      <t>イ</t>
    </rPh>
    <phoneticPr fontId="1"/>
  </si>
  <si>
    <t>イの勝ち</t>
    <rPh sb="2" eb="3">
      <t>カ</t>
    </rPh>
    <phoneticPr fontId="1"/>
  </si>
  <si>
    <t>Ｃ１位</t>
    <rPh sb="2" eb="3">
      <t>イ</t>
    </rPh>
    <phoneticPr fontId="1"/>
  </si>
  <si>
    <t>ウの勝ち</t>
    <rPh sb="2" eb="3">
      <t>カ</t>
    </rPh>
    <phoneticPr fontId="1"/>
  </si>
  <si>
    <t>エの勝ち</t>
    <rPh sb="2" eb="3">
      <t>カ</t>
    </rPh>
    <phoneticPr fontId="1"/>
  </si>
  <si>
    <t>Ｂ１位</t>
    <rPh sb="2" eb="3">
      <t>イ</t>
    </rPh>
    <phoneticPr fontId="1"/>
  </si>
  <si>
    <t>アの勝ち</t>
    <rPh sb="2" eb="3">
      <t>カ</t>
    </rPh>
    <phoneticPr fontId="1"/>
  </si>
  <si>
    <t>カで相談</t>
    <rPh sb="2" eb="4">
      <t>ソウダン</t>
    </rPh>
    <phoneticPr fontId="1"/>
  </si>
  <si>
    <t>カの勝ち</t>
    <rPh sb="2" eb="3">
      <t>カ</t>
    </rPh>
    <phoneticPr fontId="1"/>
  </si>
  <si>
    <t>庄和</t>
    <rPh sb="0" eb="2">
      <t>ショウワ</t>
    </rPh>
    <phoneticPr fontId="1"/>
  </si>
  <si>
    <t>北本</t>
    <rPh sb="0" eb="2">
      <t>キタモト</t>
    </rPh>
    <phoneticPr fontId="1"/>
  </si>
  <si>
    <t>所沢</t>
    <rPh sb="0" eb="2">
      <t>トコロザワ</t>
    </rPh>
    <phoneticPr fontId="1"/>
  </si>
  <si>
    <t>山村学園</t>
    <rPh sb="0" eb="2">
      <t>ヤマムラ</t>
    </rPh>
    <rPh sb="2" eb="4">
      <t>ガクエン</t>
    </rPh>
    <phoneticPr fontId="1"/>
  </si>
  <si>
    <t>南稜</t>
    <rPh sb="0" eb="2">
      <t>ナンリョウ</t>
    </rPh>
    <phoneticPr fontId="1"/>
  </si>
  <si>
    <t>松山女子</t>
    <rPh sb="0" eb="2">
      <t>マツヤマ</t>
    </rPh>
    <rPh sb="2" eb="4">
      <t>ジョシ</t>
    </rPh>
    <phoneticPr fontId="1"/>
  </si>
  <si>
    <t>淑徳与野</t>
    <rPh sb="0" eb="2">
      <t>シュクトク</t>
    </rPh>
    <rPh sb="2" eb="4">
      <t>ヨノ</t>
    </rPh>
    <phoneticPr fontId="1"/>
  </si>
  <si>
    <t>市立浦和</t>
    <rPh sb="0" eb="2">
      <t>シリツ</t>
    </rPh>
    <rPh sb="2" eb="4">
      <t>ウラワ</t>
    </rPh>
    <phoneticPr fontId="1"/>
  </si>
  <si>
    <t>昌平</t>
    <rPh sb="0" eb="2">
      <t>ショウヘイ</t>
    </rPh>
    <phoneticPr fontId="1"/>
  </si>
  <si>
    <t>狭山ヶ丘</t>
    <rPh sb="0" eb="4">
      <t>サヤマガオカ</t>
    </rPh>
    <phoneticPr fontId="1"/>
  </si>
  <si>
    <t>和光国際</t>
    <rPh sb="0" eb="2">
      <t>ワコウ</t>
    </rPh>
    <rPh sb="2" eb="4">
      <t>コクサイ</t>
    </rPh>
    <phoneticPr fontId="1"/>
  </si>
  <si>
    <t>浦和一女</t>
    <rPh sb="0" eb="2">
      <t>ウラワ</t>
    </rPh>
    <rPh sb="2" eb="4">
      <t>イチジョ</t>
    </rPh>
    <phoneticPr fontId="1"/>
  </si>
  <si>
    <t>浦和実業</t>
    <rPh sb="0" eb="2">
      <t>ウラワ</t>
    </rPh>
    <rPh sb="2" eb="4">
      <t>ジツギョウ</t>
    </rPh>
    <phoneticPr fontId="1"/>
  </si>
  <si>
    <t>花咲徳栄</t>
    <rPh sb="0" eb="2">
      <t>ハナサキ</t>
    </rPh>
    <rPh sb="2" eb="3">
      <t>トク</t>
    </rPh>
    <rPh sb="3" eb="4">
      <t>エイ</t>
    </rPh>
    <phoneticPr fontId="1"/>
  </si>
  <si>
    <t>入間向陽</t>
    <rPh sb="0" eb="2">
      <t>イルマ</t>
    </rPh>
    <rPh sb="2" eb="4">
      <t>コウヨウ</t>
    </rPh>
    <phoneticPr fontId="1"/>
  </si>
  <si>
    <t>越ヶ谷</t>
    <rPh sb="0" eb="3">
      <t>コシガヤ</t>
    </rPh>
    <phoneticPr fontId="1"/>
  </si>
  <si>
    <t>熊谷女子</t>
    <rPh sb="0" eb="2">
      <t>クマガヤ</t>
    </rPh>
    <rPh sb="2" eb="4">
      <t>ジョシ</t>
    </rPh>
    <phoneticPr fontId="1"/>
  </si>
  <si>
    <t>オの勝ち</t>
    <rPh sb="2" eb="3">
      <t>カ</t>
    </rPh>
    <phoneticPr fontId="1"/>
  </si>
  <si>
    <t>オで相談</t>
    <rPh sb="2" eb="4">
      <t>ソウダン</t>
    </rPh>
    <phoneticPr fontId="1"/>
  </si>
  <si>
    <t>No.</t>
    <phoneticPr fontId="1"/>
  </si>
  <si>
    <t>学校名</t>
    <rPh sb="0" eb="2">
      <t>ガッコウ</t>
    </rPh>
    <rPh sb="2" eb="3">
      <t>メイ</t>
    </rPh>
    <phoneticPr fontId="1"/>
  </si>
  <si>
    <t>大宮南</t>
    <rPh sb="0" eb="2">
      <t>オオミヤ</t>
    </rPh>
    <rPh sb="2" eb="3">
      <t>ミナミ</t>
    </rPh>
    <phoneticPr fontId="1"/>
  </si>
  <si>
    <t>明の星</t>
    <rPh sb="0" eb="1">
      <t>ア</t>
    </rPh>
    <rPh sb="2" eb="3">
      <t>ホシ</t>
    </rPh>
    <phoneticPr fontId="1"/>
  </si>
  <si>
    <t>杉戸農業</t>
    <rPh sb="0" eb="2">
      <t>スギト</t>
    </rPh>
    <rPh sb="2" eb="4">
      <t>ノウギョウ</t>
    </rPh>
    <phoneticPr fontId="1"/>
  </si>
  <si>
    <t>試合数</t>
    <rPh sb="0" eb="3">
      <t>シアイスウ</t>
    </rPh>
    <phoneticPr fontId="1"/>
  </si>
  <si>
    <t>審判数</t>
    <rPh sb="0" eb="2">
      <t>シンパン</t>
    </rPh>
    <rPh sb="2" eb="3">
      <t>スウ</t>
    </rPh>
    <phoneticPr fontId="1"/>
  </si>
  <si>
    <t>Ａグループ</t>
    <phoneticPr fontId="1"/>
  </si>
  <si>
    <t>Ｂグループ</t>
    <phoneticPr fontId="1"/>
  </si>
  <si>
    <t>№</t>
    <phoneticPr fontId="1"/>
  </si>
  <si>
    <t>１０：００ ～ １１：１０</t>
    <phoneticPr fontId="1"/>
  </si>
  <si>
    <t>②</t>
    <phoneticPr fontId="1"/>
  </si>
  <si>
    <t>①</t>
    <phoneticPr fontId="1"/>
  </si>
  <si>
    <t>①</t>
    <phoneticPr fontId="1"/>
  </si>
  <si>
    <t>１０：００ ～ １１：１０</t>
    <phoneticPr fontId="1"/>
  </si>
  <si>
    <t>②</t>
    <phoneticPr fontId="1"/>
  </si>
  <si>
    <t>①</t>
    <phoneticPr fontId="1"/>
  </si>
  <si>
    <t>③</t>
    <phoneticPr fontId="1"/>
  </si>
  <si>
    <t>ア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</si>
  <si>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</si>
  <si>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</si>
  <si>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</si>
  <si>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</si>
  <si>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②</t>
    <phoneticPr fontId="1"/>
  </si>
  <si>
    <t>外部＋教員，記は②で相談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</si>
  <si>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外部＋教員，記は①で相談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</si>
  <si>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１１：２０ ～ １２：３０</t>
    <phoneticPr fontId="1"/>
  </si>
  <si>
    <t>１２：４０ ～ １３：５０</t>
    <phoneticPr fontId="1"/>
  </si>
  <si>
    <t>１０：００ ～ １１：１０</t>
    <phoneticPr fontId="1"/>
  </si>
  <si>
    <t>１４：００ ～ １５：１０</t>
    <phoneticPr fontId="1"/>
  </si>
  <si>
    <t>ｅ</t>
    <phoneticPr fontId="1"/>
  </si>
  <si>
    <t>ｆ</t>
    <phoneticPr fontId="1"/>
  </si>
  <si>
    <t>ｇ</t>
    <phoneticPr fontId="1"/>
  </si>
  <si>
    <t>ｈ</t>
    <phoneticPr fontId="1"/>
  </si>
  <si>
    <t>①</t>
    <phoneticPr fontId="1"/>
  </si>
  <si>
    <t>③</t>
    <phoneticPr fontId="1"/>
  </si>
  <si>
    <t>④</t>
    <phoneticPr fontId="1"/>
  </si>
  <si>
    <t>準々決勝</t>
    <rPh sb="0" eb="2">
      <t>ジュンジュン</t>
    </rPh>
    <rPh sb="2" eb="4">
      <t>ケッショウ</t>
    </rPh>
    <phoneticPr fontId="1"/>
  </si>
  <si>
    <t>〃</t>
    <phoneticPr fontId="1"/>
  </si>
  <si>
    <t>準決勝</t>
    <rPh sb="1" eb="3">
      <t>ケッショウ</t>
    </rPh>
    <phoneticPr fontId="1"/>
  </si>
  <si>
    <t>〃</t>
    <phoneticPr fontId="1"/>
  </si>
  <si>
    <t>七・八位決定戦</t>
    <rPh sb="0" eb="1">
      <t>ナナ</t>
    </rPh>
    <rPh sb="2" eb="3">
      <t>ハチ</t>
    </rPh>
    <rPh sb="3" eb="4">
      <t>イ</t>
    </rPh>
    <rPh sb="4" eb="7">
      <t>ケッテイセン</t>
    </rPh>
    <phoneticPr fontId="1"/>
  </si>
  <si>
    <t>五・六位決定戦</t>
    <rPh sb="0" eb="1">
      <t>ゴ</t>
    </rPh>
    <rPh sb="2" eb="3">
      <t>ロク</t>
    </rPh>
    <rPh sb="3" eb="4">
      <t>イ</t>
    </rPh>
    <rPh sb="4" eb="7">
      <t>ケッテイセン</t>
    </rPh>
    <phoneticPr fontId="1"/>
  </si>
  <si>
    <t>三・四位決定戦</t>
    <rPh sb="0" eb="1">
      <t>サン</t>
    </rPh>
    <rPh sb="2" eb="3">
      <t>ヨン</t>
    </rPh>
    <rPh sb="3" eb="4">
      <t>イ</t>
    </rPh>
    <rPh sb="4" eb="7">
      <t>ケッテイセン</t>
    </rPh>
    <phoneticPr fontId="1"/>
  </si>
  <si>
    <t>決勝戦</t>
    <rPh sb="0" eb="3">
      <t>ケッショウセン</t>
    </rPh>
    <phoneticPr fontId="1"/>
  </si>
  <si>
    <t>外部＋教員，記は③で相談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</si>
  <si>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外部＋教員，記は④で相談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</si>
  <si>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外部＋教員，記はｇで相談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</si>
  <si>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外部＋教員，記はｈで相談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</si>
  <si>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外部＋教員，記はｅで相談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</si>
  <si>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外部＋教員，記はｆで相談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</si>
  <si>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ａの負け</t>
    <rPh sb="2" eb="3">
      <t>マ</t>
    </rPh>
    <phoneticPr fontId="1"/>
  </si>
  <si>
    <t>ｂの負け</t>
    <rPh sb="2" eb="3">
      <t>マ</t>
    </rPh>
    <phoneticPr fontId="1"/>
  </si>
  <si>
    <t>ｂの勝ち</t>
    <rPh sb="2" eb="3">
      <t>カ</t>
    </rPh>
    <phoneticPr fontId="1"/>
  </si>
  <si>
    <t>ａの勝ち</t>
    <rPh sb="2" eb="3">
      <t>カ</t>
    </rPh>
    <phoneticPr fontId="1"/>
  </si>
  <si>
    <t>ｃの勝ち</t>
    <rPh sb="2" eb="3">
      <t>カ</t>
    </rPh>
    <phoneticPr fontId="1"/>
  </si>
  <si>
    <t>ｄの勝ち</t>
    <rPh sb="2" eb="3">
      <t>カ</t>
    </rPh>
    <phoneticPr fontId="1"/>
  </si>
  <si>
    <t>ｃの負け</t>
    <rPh sb="2" eb="3">
      <t>マ</t>
    </rPh>
    <phoneticPr fontId="1"/>
  </si>
  <si>
    <t>ｄの負け</t>
    <rPh sb="2" eb="3">
      <t>マ</t>
    </rPh>
    <phoneticPr fontId="1"/>
  </si>
  <si>
    <t>ｅの負け</t>
    <rPh sb="2" eb="3">
      <t>マ</t>
    </rPh>
    <phoneticPr fontId="1"/>
  </si>
  <si>
    <t>ｈの負け</t>
    <rPh sb="2" eb="3">
      <t>マ</t>
    </rPh>
    <phoneticPr fontId="1"/>
  </si>
  <si>
    <t>ｅの勝ち</t>
    <rPh sb="2" eb="3">
      <t>カ</t>
    </rPh>
    <phoneticPr fontId="1"/>
  </si>
  <si>
    <t>ｈの勝ち</t>
    <rPh sb="2" eb="3">
      <t>カ</t>
    </rPh>
    <phoneticPr fontId="1"/>
  </si>
  <si>
    <t>ｆの負け</t>
    <rPh sb="2" eb="3">
      <t>マ</t>
    </rPh>
    <phoneticPr fontId="1"/>
  </si>
  <si>
    <t>ｇの負け</t>
    <rPh sb="2" eb="3">
      <t>マ</t>
    </rPh>
    <phoneticPr fontId="1"/>
  </si>
  <si>
    <t>ｆの勝ち</t>
    <rPh sb="2" eb="3">
      <t>カ</t>
    </rPh>
    <phoneticPr fontId="1"/>
  </si>
  <si>
    <t>ｇの勝ち</t>
    <rPh sb="2" eb="3">
      <t>カ</t>
    </rPh>
    <phoneticPr fontId="1"/>
  </si>
  <si>
    <t>Ｄ１位</t>
    <rPh sb="2" eb="3">
      <t>イ</t>
    </rPh>
    <phoneticPr fontId="1"/>
  </si>
  <si>
    <t>Ｅ１位</t>
    <rPh sb="2" eb="3">
      <t>イ</t>
    </rPh>
    <phoneticPr fontId="1"/>
  </si>
  <si>
    <t>Ｃグループ</t>
    <phoneticPr fontId="1"/>
  </si>
  <si>
    <t>Ｄグループ</t>
    <phoneticPr fontId="1"/>
  </si>
  <si>
    <t>Ｅグループ</t>
    <phoneticPr fontId="1"/>
  </si>
  <si>
    <t>Ｆグループ</t>
    <phoneticPr fontId="1"/>
  </si>
  <si>
    <t>Ｇグループ</t>
    <phoneticPr fontId="1"/>
  </si>
  <si>
    <t>Ｈグループ</t>
    <phoneticPr fontId="1"/>
  </si>
  <si>
    <t>本庄</t>
    <rPh sb="0" eb="2">
      <t>ホンジョウ</t>
    </rPh>
    <phoneticPr fontId="1"/>
  </si>
  <si>
    <t>H２</t>
    <phoneticPr fontId="1"/>
  </si>
  <si>
    <t>G１</t>
    <phoneticPr fontId="1"/>
  </si>
  <si>
    <t>E１</t>
    <phoneticPr fontId="1"/>
  </si>
  <si>
    <t>C１</t>
    <phoneticPr fontId="1"/>
  </si>
  <si>
    <t>A２</t>
    <phoneticPr fontId="1"/>
  </si>
  <si>
    <t>D２</t>
    <phoneticPr fontId="1"/>
  </si>
  <si>
    <t>B１</t>
    <phoneticPr fontId="1"/>
  </si>
  <si>
    <t>A１</t>
    <phoneticPr fontId="1"/>
  </si>
  <si>
    <t>G２</t>
    <phoneticPr fontId="1"/>
  </si>
  <si>
    <t>B２</t>
    <phoneticPr fontId="1"/>
  </si>
  <si>
    <t>F１</t>
    <phoneticPr fontId="1"/>
  </si>
  <si>
    <t>D１</t>
    <phoneticPr fontId="1"/>
  </si>
  <si>
    <t>E２</t>
    <phoneticPr fontId="1"/>
  </si>
  <si>
    <t>H１</t>
    <phoneticPr fontId="1"/>
  </si>
  <si>
    <t>C２</t>
    <phoneticPr fontId="1"/>
  </si>
  <si>
    <t>①</t>
    <phoneticPr fontId="1"/>
  </si>
  <si>
    <t>②</t>
    <phoneticPr fontId="1"/>
  </si>
  <si>
    <t>対　　戦</t>
    <rPh sb="0" eb="1">
      <t>タイ</t>
    </rPh>
    <rPh sb="3" eb="4">
      <t>イクサ</t>
    </rPh>
    <phoneticPr fontId="1"/>
  </si>
  <si>
    <t>時　　間</t>
    <rPh sb="0" eb="1">
      <t>トキ</t>
    </rPh>
    <rPh sb="3" eb="4">
      <t>アイダ</t>
    </rPh>
    <phoneticPr fontId="1"/>
  </si>
  <si>
    <t>会　場</t>
    <rPh sb="0" eb="1">
      <t>カイ</t>
    </rPh>
    <rPh sb="2" eb="3">
      <t>バ</t>
    </rPh>
    <phoneticPr fontId="1"/>
  </si>
  <si>
    <t>月　日</t>
    <rPh sb="0" eb="1">
      <t>ツキ</t>
    </rPh>
    <rPh sb="2" eb="3">
      <t>ヒ</t>
    </rPh>
    <phoneticPr fontId="1"/>
  </si>
  <si>
    <t>１０：００ ～ １１：１０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</si>
  <si>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</si>
  <si>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</si>
  <si>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</si>
  <si>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</si>
  <si>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</si>
  <si>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</si>
  <si>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</si>
  <si>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Ｇ１位</t>
    <rPh sb="2" eb="3">
      <t>イ</t>
    </rPh>
    <phoneticPr fontId="1"/>
  </si>
  <si>
    <t>Ｈ１位</t>
    <rPh sb="2" eb="3">
      <t>イ</t>
    </rPh>
    <phoneticPr fontId="1"/>
  </si>
  <si>
    <t>クの勝ち</t>
    <rPh sb="2" eb="3">
      <t>カ</t>
    </rPh>
    <phoneticPr fontId="1"/>
  </si>
  <si>
    <t>キの勝ち</t>
    <rPh sb="2" eb="3">
      <t>カ</t>
    </rPh>
    <phoneticPr fontId="1"/>
  </si>
  <si>
    <t>キで相談</t>
    <rPh sb="2" eb="4">
      <t>ソウダン</t>
    </rPh>
    <phoneticPr fontId="1"/>
  </si>
  <si>
    <t>クで相談</t>
    <rPh sb="2" eb="4">
      <t>ソウダン</t>
    </rPh>
    <phoneticPr fontId="1"/>
  </si>
  <si>
    <t>計</t>
    <rPh sb="0" eb="1">
      <t>ケイ</t>
    </rPh>
    <phoneticPr fontId="1"/>
  </si>
  <si>
    <t>大妻嵐山</t>
    <rPh sb="0" eb="2">
      <t>オオツマ</t>
    </rPh>
    <rPh sb="2" eb="4">
      <t>ランザン</t>
    </rPh>
    <phoneticPr fontId="1"/>
  </si>
  <si>
    <t>①</t>
    <phoneticPr fontId="1"/>
  </si>
  <si>
    <t>③</t>
    <phoneticPr fontId="1"/>
  </si>
  <si>
    <t>F２</t>
    <phoneticPr fontId="1"/>
  </si>
  <si>
    <t>自由の森</t>
    <rPh sb="0" eb="2">
      <t>ジユウ</t>
    </rPh>
    <rPh sb="3" eb="4">
      <t>モリ</t>
    </rPh>
    <phoneticPr fontId="1"/>
  </si>
  <si>
    <t>１２：４０ ～ １３：５０</t>
    <phoneticPr fontId="1"/>
  </si>
  <si>
    <t>１４：００ ～ １５：１０</t>
    <phoneticPr fontId="1"/>
  </si>
  <si>
    <t>①</t>
    <phoneticPr fontId="1"/>
  </si>
  <si>
    <t>②</t>
    <phoneticPr fontId="1"/>
  </si>
  <si>
    <t>１０：００ ～ １１：１０</t>
    <phoneticPr fontId="1"/>
  </si>
  <si>
    <t>１１：２０ ～ １２：３０</t>
    <phoneticPr fontId="1"/>
  </si>
  <si>
    <t>③</t>
    <phoneticPr fontId="1"/>
  </si>
  <si>
    <t>④</t>
    <phoneticPr fontId="1"/>
  </si>
  <si>
    <t>②</t>
    <phoneticPr fontId="1"/>
  </si>
  <si>
    <t>１０：００ ～ １１：１０</t>
    <phoneticPr fontId="1"/>
  </si>
  <si>
    <t>①</t>
    <phoneticPr fontId="1"/>
  </si>
  <si>
    <t>②</t>
    <phoneticPr fontId="1"/>
  </si>
  <si>
    <t>１０：００ ～ １１：１０</t>
    <phoneticPr fontId="1"/>
  </si>
  <si>
    <t>④</t>
    <phoneticPr fontId="1"/>
  </si>
  <si>
    <t>　　決勝トーナメント表</t>
    <rPh sb="2" eb="4">
      <t>ケッショウ</t>
    </rPh>
    <rPh sb="10" eb="11">
      <t>ヒョウ</t>
    </rPh>
    <phoneticPr fontId="1"/>
  </si>
  <si>
    <t>①</t>
    <phoneticPr fontId="1"/>
  </si>
  <si>
    <t>④</t>
    <phoneticPr fontId="1"/>
  </si>
  <si>
    <t>③</t>
    <phoneticPr fontId="1"/>
  </si>
  <si>
    <t>×</t>
    <phoneticPr fontId="1"/>
  </si>
  <si>
    <t>×</t>
    <phoneticPr fontId="1"/>
  </si>
  <si>
    <t>宮代</t>
    <rPh sb="0" eb="2">
      <t>ミヤシロ</t>
    </rPh>
    <phoneticPr fontId="1"/>
  </si>
  <si>
    <t>秋草学園</t>
    <rPh sb="0" eb="2">
      <t>アキクサ</t>
    </rPh>
    <rPh sb="2" eb="4">
      <t>ガクエン</t>
    </rPh>
    <phoneticPr fontId="1"/>
  </si>
  <si>
    <t>③</t>
    <phoneticPr fontId="1"/>
  </si>
  <si>
    <t>④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</si>
  <si>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</si>
  <si>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</si>
  <si>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</si>
  <si>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惣右衛門G</t>
    <rPh sb="0" eb="4">
      <t>ソウエモン</t>
    </rPh>
    <phoneticPr fontId="1"/>
  </si>
  <si>
    <t>主･副：教員，記：ｃで相談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</si>
  <si>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主･副：教員，記：ｄで相談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</si>
  <si>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主･副：教員，記：ａで相談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</si>
  <si>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主･副：教員，記：ｂで相談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</si>
  <si>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②</t>
    <phoneticPr fontId="1"/>
  </si>
  <si>
    <t>③</t>
    <phoneticPr fontId="1"/>
  </si>
  <si>
    <t>C２位</t>
    <rPh sb="2" eb="3">
      <t>イ</t>
    </rPh>
    <phoneticPr fontId="1"/>
  </si>
  <si>
    <t>平成２6年度埼玉県高校女子サッカー新人大会　日程及び審判割</t>
    <rPh sb="0" eb="2">
      <t>ヘイセイ</t>
    </rPh>
    <rPh sb="4" eb="6">
      <t>ネンド</t>
    </rPh>
    <rPh sb="6" eb="9">
      <t>サイタマケン</t>
    </rPh>
    <rPh sb="9" eb="11">
      <t>コウコウ</t>
    </rPh>
    <rPh sb="11" eb="13">
      <t>ジョシ</t>
    </rPh>
    <rPh sb="17" eb="19">
      <t>シンジン</t>
    </rPh>
    <rPh sb="19" eb="21">
      <t>タイカイ</t>
    </rPh>
    <rPh sb="22" eb="24">
      <t>ニッテイ</t>
    </rPh>
    <rPh sb="24" eb="25">
      <t>オヨ</t>
    </rPh>
    <rPh sb="26" eb="28">
      <t>シンパン</t>
    </rPh>
    <rPh sb="28" eb="29">
      <t>ワ</t>
    </rPh>
    <phoneticPr fontId="1"/>
  </si>
  <si>
    <t>１/１０　　　　　（土）</t>
    <rPh sb="10" eb="11">
      <t>ド</t>
    </rPh>
    <phoneticPr fontId="1"/>
  </si>
  <si>
    <t>１１：００ ～ １２：１０</t>
    <phoneticPr fontId="1"/>
  </si>
  <si>
    <t>１２：３０ ～ １３：４０</t>
    <phoneticPr fontId="1"/>
  </si>
  <si>
    <t>１/１１　　　（日）</t>
    <rPh sb="8" eb="9">
      <t>ニチ</t>
    </rPh>
    <phoneticPr fontId="1"/>
  </si>
  <si>
    <t>１/２４　　　　　　　（土）</t>
    <rPh sb="12" eb="13">
      <t>ド</t>
    </rPh>
    <phoneticPr fontId="1"/>
  </si>
  <si>
    <t>１/２５　　（日）</t>
    <rPh sb="7" eb="8">
      <t>ニチ</t>
    </rPh>
    <phoneticPr fontId="1"/>
  </si>
  <si>
    <t>１/３１　　（土）　　</t>
    <rPh sb="7" eb="8">
      <t>ド</t>
    </rPh>
    <phoneticPr fontId="1"/>
  </si>
  <si>
    <t>２/７　　　（土）</t>
    <rPh sb="7" eb="8">
      <t>ド</t>
    </rPh>
    <phoneticPr fontId="1"/>
  </si>
  <si>
    <t>２/８　　　（日）</t>
    <rPh sb="7" eb="8">
      <t>ニチ</t>
    </rPh>
    <phoneticPr fontId="1"/>
  </si>
  <si>
    <t>２/１４　　　（土）</t>
    <rPh sb="8" eb="9">
      <t>ド</t>
    </rPh>
    <phoneticPr fontId="1"/>
  </si>
  <si>
    <t>川越運動　　公園Ｇ</t>
    <rPh sb="0" eb="2">
      <t>カワゴエ</t>
    </rPh>
    <rPh sb="2" eb="4">
      <t>ウンドウ</t>
    </rPh>
    <rPh sb="6" eb="8">
      <t>コウエン</t>
    </rPh>
    <phoneticPr fontId="1"/>
  </si>
  <si>
    <t>岩鼻陸上　　競技場Ｇ</t>
    <rPh sb="0" eb="2">
      <t>イワハナ</t>
    </rPh>
    <rPh sb="2" eb="4">
      <t>リクジョウ</t>
    </rPh>
    <rPh sb="6" eb="9">
      <t>キョウギジョウ</t>
    </rPh>
    <phoneticPr fontId="1"/>
  </si>
  <si>
    <t>岩鼻サッ　　　カーＧ</t>
    <rPh sb="0" eb="2">
      <t>イワハナ</t>
    </rPh>
    <phoneticPr fontId="1"/>
  </si>
  <si>
    <t>１１：３０ ～ １２：４０</t>
    <phoneticPr fontId="1"/>
  </si>
  <si>
    <t>１３：００ ～ １４：１０</t>
    <phoneticPr fontId="1"/>
  </si>
  <si>
    <t>1/18  　 （日）</t>
    <rPh sb="9" eb="10">
      <t>ニチ</t>
    </rPh>
    <phoneticPr fontId="1"/>
  </si>
  <si>
    <t>久喜総合Ｇ</t>
    <rPh sb="0" eb="2">
      <t>クキ</t>
    </rPh>
    <rPh sb="2" eb="4">
      <t>ソウゴウ</t>
    </rPh>
    <phoneticPr fontId="1"/>
  </si>
  <si>
    <t>１１：３０ ～ １２：４０</t>
    <phoneticPr fontId="1"/>
  </si>
  <si>
    <t>１１：００ ～ １２：１０</t>
    <phoneticPr fontId="1"/>
  </si>
  <si>
    <t>１３：００ ～ １４：１０</t>
    <phoneticPr fontId="1"/>
  </si>
  <si>
    <t>④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</si>
  <si>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</si>
  <si>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</si>
  <si>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</si>
  <si>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１１：３０ ～ １２：４０</t>
    <phoneticPr fontId="1"/>
  </si>
  <si>
    <t>１３：００ ～ １４：１０</t>
    <phoneticPr fontId="1"/>
  </si>
  <si>
    <t>合同①：寄居城北・自由の森</t>
    <rPh sb="0" eb="2">
      <t>ゴウドウ</t>
    </rPh>
    <rPh sb="4" eb="5">
      <t>ヨ</t>
    </rPh>
    <rPh sb="5" eb="6">
      <t>イ</t>
    </rPh>
    <rPh sb="6" eb="8">
      <t>ジョウホク</t>
    </rPh>
    <rPh sb="9" eb="11">
      <t>ジユウ</t>
    </rPh>
    <rPh sb="12" eb="13">
      <t>モリ</t>
    </rPh>
    <phoneticPr fontId="1"/>
  </si>
  <si>
    <t>合同②：明の星・大宮武蔵野・大妻嵐山</t>
    <rPh sb="0" eb="2">
      <t>ゴウドウ</t>
    </rPh>
    <rPh sb="4" eb="5">
      <t>ア</t>
    </rPh>
    <rPh sb="6" eb="7">
      <t>ホシ</t>
    </rPh>
    <rPh sb="8" eb="10">
      <t>オオミヤ</t>
    </rPh>
    <rPh sb="10" eb="12">
      <t>ムサシ</t>
    </rPh>
    <rPh sb="12" eb="13">
      <t>ノ</t>
    </rPh>
    <rPh sb="14" eb="16">
      <t>オオツマ</t>
    </rPh>
    <rPh sb="16" eb="18">
      <t>ランザン</t>
    </rPh>
    <phoneticPr fontId="1"/>
  </si>
  <si>
    <t>B２位</t>
    <rPh sb="2" eb="3">
      <t>イ</t>
    </rPh>
    <phoneticPr fontId="1"/>
  </si>
  <si>
    <t>E２位</t>
    <rPh sb="2" eb="3">
      <t>イ</t>
    </rPh>
    <phoneticPr fontId="1"/>
  </si>
  <si>
    <t>H２位</t>
    <rPh sb="2" eb="3">
      <t>イ</t>
    </rPh>
    <phoneticPr fontId="1"/>
  </si>
  <si>
    <t>G２位</t>
    <rPh sb="2" eb="3">
      <t>イ</t>
    </rPh>
    <phoneticPr fontId="1"/>
  </si>
  <si>
    <t>F２位</t>
    <rPh sb="2" eb="3">
      <t>イ</t>
    </rPh>
    <phoneticPr fontId="1"/>
  </si>
  <si>
    <t>A２位</t>
    <rPh sb="2" eb="3">
      <t>イ</t>
    </rPh>
    <phoneticPr fontId="1"/>
  </si>
  <si>
    <t>D２位</t>
    <rPh sb="2" eb="3">
      <t>イ</t>
    </rPh>
    <phoneticPr fontId="1"/>
  </si>
  <si>
    <t>埼玉栄G</t>
    <rPh sb="0" eb="2">
      <t>サイタマ</t>
    </rPh>
    <rPh sb="2" eb="3">
      <t>サカエ</t>
    </rPh>
    <phoneticPr fontId="1"/>
  </si>
  <si>
    <t>明の星･大妻･武蔵野</t>
  </si>
  <si>
    <t>明の星･大妻･武蔵野</t>
    <rPh sb="0" eb="1">
      <t>アケ</t>
    </rPh>
    <rPh sb="2" eb="3">
      <t>ホシ</t>
    </rPh>
    <rPh sb="4" eb="6">
      <t>オオツマ</t>
    </rPh>
    <rPh sb="7" eb="10">
      <t>ムサシノ</t>
    </rPh>
    <phoneticPr fontId="1"/>
  </si>
  <si>
    <t>寄居城北・自由の森</t>
  </si>
  <si>
    <t>寄居城北・自由の森</t>
    <rPh sb="0" eb="2">
      <t>ヨリイ</t>
    </rPh>
    <rPh sb="2" eb="4">
      <t>ジョウホク</t>
    </rPh>
    <rPh sb="5" eb="7">
      <t>ジユウ</t>
    </rPh>
    <rPh sb="8" eb="9">
      <t>モリ</t>
    </rPh>
    <phoneticPr fontId="1"/>
  </si>
  <si>
    <t>久喜</t>
  </si>
  <si>
    <t>入間向陽</t>
  </si>
  <si>
    <t/>
  </si>
  <si>
    <t>山村学園</t>
  </si>
  <si>
    <t>埼玉平成</t>
  </si>
  <si>
    <t>南稜</t>
  </si>
  <si>
    <t>本庄第一</t>
  </si>
  <si>
    <t>花咲徳栄</t>
  </si>
  <si>
    <t>川口総合</t>
  </si>
  <si>
    <t>庄和</t>
  </si>
  <si>
    <t>大宮南</t>
  </si>
  <si>
    <t>市立浦和</t>
  </si>
  <si>
    <t>熊谷女子</t>
  </si>
  <si>
    <t>秋草学園</t>
  </si>
  <si>
    <t>大宮開成</t>
  </si>
  <si>
    <t>埼玉栄</t>
  </si>
  <si>
    <t>松山女子</t>
  </si>
  <si>
    <t>越ヶ谷</t>
  </si>
  <si>
    <t>浦和西</t>
  </si>
  <si>
    <t>本庄</t>
  </si>
  <si>
    <t>和光国際</t>
  </si>
  <si>
    <t>浦和実業</t>
  </si>
  <si>
    <t>宮代</t>
  </si>
  <si>
    <t>北本</t>
  </si>
  <si>
    <t>浦和一女</t>
  </si>
  <si>
    <t>昌平</t>
  </si>
  <si>
    <t>杉戸農業</t>
  </si>
  <si>
    <t>所沢</t>
  </si>
  <si>
    <t>狭山ヶ丘</t>
  </si>
  <si>
    <t>淑徳与野</t>
  </si>
  <si>
    <t>0-00-0,0-0)</t>
    <phoneticPr fontId="1"/>
  </si>
  <si>
    <t>4-0(1-0,3-0)</t>
    <phoneticPr fontId="1"/>
  </si>
  <si>
    <t>1-0(1-0,0-0)</t>
    <phoneticPr fontId="1"/>
  </si>
  <si>
    <t>9-0(3-0,6-0)</t>
    <phoneticPr fontId="1"/>
  </si>
  <si>
    <t>5-0(3-0,2-0)</t>
    <phoneticPr fontId="1"/>
  </si>
  <si>
    <t>5-0(0-0,5-0)</t>
    <phoneticPr fontId="1"/>
  </si>
  <si>
    <t>1-1(0-0,1-1)</t>
    <phoneticPr fontId="1"/>
  </si>
  <si>
    <t>1-0(0-0,1-0)</t>
    <phoneticPr fontId="1"/>
  </si>
  <si>
    <t>18-0(9-0,9-0)</t>
    <phoneticPr fontId="1"/>
  </si>
  <si>
    <t>庄和(1)</t>
    <phoneticPr fontId="1"/>
  </si>
  <si>
    <t>松山女子(1)</t>
    <phoneticPr fontId="1"/>
  </si>
  <si>
    <t>越ヶ谷(3)</t>
    <phoneticPr fontId="1"/>
  </si>
  <si>
    <t>北本(0)</t>
    <phoneticPr fontId="1"/>
  </si>
  <si>
    <t>寄居城北・自由の森(0)</t>
    <phoneticPr fontId="1"/>
  </si>
  <si>
    <t>埼玉平成(1)</t>
    <phoneticPr fontId="1"/>
  </si>
  <si>
    <t>(　)内数字は勝ち点</t>
    <rPh sb="3" eb="4">
      <t>ナイ</t>
    </rPh>
    <rPh sb="4" eb="6">
      <t>スウジ</t>
    </rPh>
    <rPh sb="7" eb="8">
      <t>カ</t>
    </rPh>
    <rPh sb="9" eb="10">
      <t>テン</t>
    </rPh>
    <phoneticPr fontId="1"/>
  </si>
  <si>
    <t>16-0(7-0,9-0)</t>
    <phoneticPr fontId="1"/>
  </si>
  <si>
    <t>4-0(2-0,2-0)</t>
    <phoneticPr fontId="1"/>
  </si>
  <si>
    <t>2-0(1-0,1-0)</t>
    <phoneticPr fontId="1"/>
  </si>
  <si>
    <t>6-0(2-0,4-0)</t>
    <phoneticPr fontId="1"/>
  </si>
  <si>
    <t>1-0(0-0,1-0)</t>
    <phoneticPr fontId="1"/>
  </si>
  <si>
    <t>3-0(1-0,2-0)</t>
    <phoneticPr fontId="1"/>
  </si>
  <si>
    <t>6-0(1-0,5-0)</t>
    <phoneticPr fontId="1"/>
  </si>
  <si>
    <t>3-0(3-0,0-0)</t>
    <phoneticPr fontId="1"/>
  </si>
  <si>
    <t>7-0(4-0,3-0)</t>
    <phoneticPr fontId="1"/>
  </si>
  <si>
    <t>1-0(1-0,0-0)</t>
    <phoneticPr fontId="1"/>
  </si>
  <si>
    <t>7-0(5-0,2-0)</t>
    <phoneticPr fontId="1"/>
  </si>
  <si>
    <t>杉戸農業(0)</t>
    <phoneticPr fontId="1"/>
  </si>
  <si>
    <t>所沢(0)</t>
    <phoneticPr fontId="1"/>
  </si>
  <si>
    <t>大宮開成(0)</t>
    <phoneticPr fontId="1"/>
  </si>
  <si>
    <t>埼玉栄(6)</t>
    <phoneticPr fontId="1"/>
  </si>
  <si>
    <t>宮代(0)</t>
    <phoneticPr fontId="1"/>
  </si>
  <si>
    <t>0-11(0-3,0-8)</t>
    <phoneticPr fontId="1"/>
  </si>
  <si>
    <t>0-3(0-1,0-2)</t>
    <phoneticPr fontId="1"/>
  </si>
  <si>
    <t>2-0(2-0,0-0)</t>
    <phoneticPr fontId="1"/>
  </si>
  <si>
    <t>1-2(0-1,1-1)</t>
    <phoneticPr fontId="1"/>
  </si>
  <si>
    <t>0-1(0-0,0-1)</t>
    <phoneticPr fontId="1"/>
  </si>
  <si>
    <t>0-2(0-0,0-2)</t>
    <phoneticPr fontId="1"/>
  </si>
  <si>
    <t>12-0(7-0,5-0)</t>
    <phoneticPr fontId="1"/>
  </si>
  <si>
    <t>12-0(6-0,6-0)</t>
    <phoneticPr fontId="1"/>
  </si>
  <si>
    <t>12-1(7-1,5-0)</t>
    <phoneticPr fontId="1"/>
  </si>
  <si>
    <t>5-0(2-0,3-0)</t>
    <phoneticPr fontId="1"/>
  </si>
  <si>
    <t>15-0(10-0,5-0)</t>
    <phoneticPr fontId="1"/>
  </si>
  <si>
    <t>0-6(0-5,0-1)</t>
    <phoneticPr fontId="1"/>
  </si>
  <si>
    <t>久喜(6)</t>
    <phoneticPr fontId="1"/>
  </si>
  <si>
    <t>入間向陽(9)</t>
    <phoneticPr fontId="1"/>
  </si>
  <si>
    <t>大宮南(6)</t>
    <phoneticPr fontId="1"/>
  </si>
  <si>
    <t>山村学園(9)</t>
    <phoneticPr fontId="1"/>
  </si>
  <si>
    <t>浦和一女(3)</t>
    <phoneticPr fontId="1"/>
  </si>
  <si>
    <t>和光国際(6)</t>
    <phoneticPr fontId="1"/>
  </si>
  <si>
    <t>8-0(2-0,6-0)</t>
    <phoneticPr fontId="1"/>
  </si>
  <si>
    <t>明の星･大妻･武蔵野(0)</t>
    <phoneticPr fontId="1"/>
  </si>
  <si>
    <t>Ａ１位久喜</t>
    <rPh sb="2" eb="3">
      <t>イ</t>
    </rPh>
    <rPh sb="3" eb="5">
      <t>クキ</t>
    </rPh>
    <phoneticPr fontId="1"/>
  </si>
  <si>
    <t>Ｂ１位入間向陽</t>
    <rPh sb="2" eb="3">
      <t>イ</t>
    </rPh>
    <rPh sb="3" eb="5">
      <t>イルマ</t>
    </rPh>
    <rPh sb="5" eb="7">
      <t>コウヨウ</t>
    </rPh>
    <phoneticPr fontId="1"/>
  </si>
  <si>
    <t>B２位大宮南</t>
    <rPh sb="2" eb="3">
      <t>イ</t>
    </rPh>
    <rPh sb="3" eb="5">
      <t>オオミヤ</t>
    </rPh>
    <rPh sb="5" eb="6">
      <t>ミナミ</t>
    </rPh>
    <phoneticPr fontId="1"/>
  </si>
  <si>
    <t>Ｃ１位山村学園</t>
    <rPh sb="2" eb="3">
      <t>イ</t>
    </rPh>
    <rPh sb="3" eb="5">
      <t>ヤマムラ</t>
    </rPh>
    <rPh sb="5" eb="7">
      <t>ガクエン</t>
    </rPh>
    <phoneticPr fontId="1"/>
  </si>
  <si>
    <t>3-0(1-0,2-0)</t>
    <phoneticPr fontId="1"/>
  </si>
  <si>
    <t>0-1(0-0,0-1)</t>
    <phoneticPr fontId="1"/>
  </si>
  <si>
    <t>3-0(2-0,1-0)</t>
    <phoneticPr fontId="1"/>
  </si>
  <si>
    <t>4-0(3-0,1-0)</t>
    <phoneticPr fontId="1"/>
  </si>
  <si>
    <t>0-12(0-6,0-6)</t>
    <phoneticPr fontId="1"/>
  </si>
  <si>
    <t>0-1(0-1,0-0)</t>
    <phoneticPr fontId="1"/>
  </si>
  <si>
    <t>4-0(1-0,3-0)</t>
    <phoneticPr fontId="1"/>
  </si>
  <si>
    <t>7-0(6-0,1-0)</t>
    <phoneticPr fontId="1"/>
  </si>
  <si>
    <t>0-0(0-0,0-0)</t>
    <phoneticPr fontId="1"/>
  </si>
  <si>
    <t>7-0(4-0,3-0)</t>
    <phoneticPr fontId="1"/>
  </si>
  <si>
    <t>0-5(0-3,0-2)</t>
    <phoneticPr fontId="1"/>
  </si>
  <si>
    <t>C２位市立浦和</t>
    <rPh sb="2" eb="3">
      <t>イ</t>
    </rPh>
    <rPh sb="3" eb="5">
      <t>イチリツ</t>
    </rPh>
    <rPh sb="5" eb="7">
      <t>ウラワ</t>
    </rPh>
    <phoneticPr fontId="1"/>
  </si>
  <si>
    <t>市立浦和(６)</t>
    <phoneticPr fontId="1"/>
  </si>
  <si>
    <t>熊谷女子(2)</t>
    <phoneticPr fontId="1"/>
  </si>
  <si>
    <t>浦和西(9)</t>
    <phoneticPr fontId="1"/>
  </si>
  <si>
    <t>昌平(4)</t>
    <phoneticPr fontId="1"/>
  </si>
  <si>
    <t>南稜(9)</t>
    <phoneticPr fontId="1"/>
  </si>
  <si>
    <t>本庄(6)</t>
    <phoneticPr fontId="1"/>
  </si>
  <si>
    <t>本庄第一(9)</t>
    <phoneticPr fontId="1"/>
  </si>
  <si>
    <t>秋草学園(3)</t>
    <phoneticPr fontId="1"/>
  </si>
  <si>
    <t>花咲徳栄(9)</t>
    <phoneticPr fontId="1"/>
  </si>
  <si>
    <t>浦和実業(6)</t>
    <phoneticPr fontId="1"/>
  </si>
  <si>
    <t>狭山ヶ丘(3)</t>
    <phoneticPr fontId="1"/>
  </si>
  <si>
    <t>川口総合(9)</t>
    <phoneticPr fontId="1"/>
  </si>
  <si>
    <t>淑徳与野(3)</t>
    <phoneticPr fontId="1"/>
  </si>
  <si>
    <t>Ｅ１位南稜</t>
    <rPh sb="2" eb="3">
      <t>イ</t>
    </rPh>
    <rPh sb="3" eb="4">
      <t>ナン</t>
    </rPh>
    <rPh sb="4" eb="5">
      <t>リョウ</t>
    </rPh>
    <phoneticPr fontId="1"/>
  </si>
  <si>
    <t>E２位本庄</t>
    <rPh sb="2" eb="3">
      <t>イ</t>
    </rPh>
    <rPh sb="3" eb="5">
      <t>ホンジョウ</t>
    </rPh>
    <phoneticPr fontId="1"/>
  </si>
  <si>
    <t>Ｄ１位浦和西</t>
    <rPh sb="2" eb="3">
      <t>イ</t>
    </rPh>
    <rPh sb="3" eb="5">
      <t>ウラワ</t>
    </rPh>
    <rPh sb="5" eb="6">
      <t>ニシ</t>
    </rPh>
    <phoneticPr fontId="1"/>
  </si>
  <si>
    <t>D２位昌平</t>
    <rPh sb="2" eb="3">
      <t>イ</t>
    </rPh>
    <rPh sb="3" eb="5">
      <t>ショウヘイ</t>
    </rPh>
    <phoneticPr fontId="1"/>
  </si>
  <si>
    <t>Ｈ１位川口総合</t>
    <rPh sb="2" eb="3">
      <t>イ</t>
    </rPh>
    <rPh sb="3" eb="5">
      <t>カワグチ</t>
    </rPh>
    <rPh sb="5" eb="7">
      <t>ソウゴウ</t>
    </rPh>
    <phoneticPr fontId="1"/>
  </si>
  <si>
    <t>H２位埼玉栄</t>
    <rPh sb="2" eb="3">
      <t>イ</t>
    </rPh>
    <rPh sb="3" eb="5">
      <t>サイタマ</t>
    </rPh>
    <rPh sb="5" eb="6">
      <t>サカエ</t>
    </rPh>
    <phoneticPr fontId="1"/>
  </si>
  <si>
    <t>Ｇ１位花咲徳栄</t>
    <rPh sb="2" eb="3">
      <t>イ</t>
    </rPh>
    <rPh sb="3" eb="7">
      <t>ハナサキトクハル</t>
    </rPh>
    <phoneticPr fontId="1"/>
  </si>
  <si>
    <t>G２位浦和実業</t>
    <rPh sb="2" eb="3">
      <t>イ</t>
    </rPh>
    <rPh sb="3" eb="5">
      <t>ウラワ</t>
    </rPh>
    <rPh sb="5" eb="7">
      <t>ジツギョウ</t>
    </rPh>
    <phoneticPr fontId="1"/>
  </si>
  <si>
    <t>A２位松山女子</t>
    <rPh sb="2" eb="3">
      <t>イ</t>
    </rPh>
    <rPh sb="3" eb="5">
      <t>マツヤマ</t>
    </rPh>
    <rPh sb="5" eb="7">
      <t>ジョシ</t>
    </rPh>
    <phoneticPr fontId="1"/>
  </si>
  <si>
    <t>F２位和光国際</t>
    <rPh sb="2" eb="3">
      <t>イ</t>
    </rPh>
    <rPh sb="3" eb="5">
      <t>ワコウ</t>
    </rPh>
    <rPh sb="5" eb="7">
      <t>コクサイ</t>
    </rPh>
    <phoneticPr fontId="1"/>
  </si>
  <si>
    <t>Ｆ１位本庄第一</t>
    <rPh sb="2" eb="3">
      <t>イ</t>
    </rPh>
    <rPh sb="3" eb="5">
      <t>ホンジョウ</t>
    </rPh>
    <rPh sb="5" eb="7">
      <t>ダイイチ</t>
    </rPh>
    <phoneticPr fontId="1"/>
  </si>
  <si>
    <t>2/4
(水）</t>
    <rPh sb="5" eb="6">
      <t>スイ</t>
    </rPh>
    <phoneticPr fontId="1"/>
  </si>
  <si>
    <t>2/1
(日)</t>
    <rPh sb="4" eb="5">
      <t>ニチ</t>
    </rPh>
    <phoneticPr fontId="1"/>
  </si>
  <si>
    <t>岩鼻サッ
カーG</t>
    <rPh sb="0" eb="2">
      <t>イワハナ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</si>
</sst>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1"/>
      <color theme="3" tint="0.39997558519241921"/>
      <name val="HG丸ｺﾞｼｯｸM-PRO"/>
      <family val="3"/>
      <charset val="128"/>
    </font>
    <font>
      <sz val="20"/>
      <color rgb="FFFF0000"/>
      <name val="ＭＳ Ｐゴシック"/>
      <family val="3"/>
      <charset val="128"/>
    </font>
    <font>
      <b/>
      <sz val="9"/>
      <color rgb="FFFF0000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7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26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 textRotation="255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0" fillId="0" borderId="16" xfId="0" applyBorder="1">
      <alignment vertical="center"/>
    </xf>
    <xf numFmtId="0" fontId="0" fillId="0" borderId="26" xfId="0" applyBorder="1">
      <alignment vertical="center"/>
    </xf>
    <xf numFmtId="0" fontId="3" fillId="0" borderId="0" xfId="0" applyFont="1" applyAlignment="1">
      <alignment vertical="center" textRotation="255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shrinkToFit="1"/>
    </xf>
    <xf numFmtId="0" fontId="2" fillId="0" borderId="28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49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3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34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6" fillId="0" borderId="24" xfId="0" applyFont="1" applyFill="1" applyBorder="1" applyAlignment="1">
      <alignment horizontal="center" vertical="center" shrinkToFit="1"/>
    </xf>
    <xf numFmtId="0" fontId="2" fillId="0" borderId="71" xfId="0" applyFont="1" applyFill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/>
    </xf>
    <xf numFmtId="0" fontId="2" fillId="0" borderId="51" xfId="0" applyFont="1" applyBorder="1" applyAlignment="1">
      <alignment vertical="center" shrinkToFit="1"/>
    </xf>
    <xf numFmtId="0" fontId="2" fillId="0" borderId="54" xfId="0" applyFont="1" applyBorder="1" applyAlignment="1">
      <alignment vertical="center" shrinkToFit="1"/>
    </xf>
    <xf numFmtId="0" fontId="2" fillId="0" borderId="55" xfId="0" applyFont="1" applyBorder="1" applyAlignment="1">
      <alignment vertical="center" shrinkToFit="1"/>
    </xf>
    <xf numFmtId="0" fontId="2" fillId="0" borderId="58" xfId="0" applyFont="1" applyBorder="1" applyAlignment="1">
      <alignment vertical="center" shrinkToFit="1"/>
    </xf>
    <xf numFmtId="0" fontId="2" fillId="0" borderId="52" xfId="0" applyFont="1" applyBorder="1" applyAlignment="1">
      <alignment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56" fontId="5" fillId="0" borderId="45" xfId="0" quotePrefix="1" applyNumberFormat="1" applyFont="1" applyBorder="1" applyAlignment="1">
      <alignment horizontal="center" vertical="center" wrapText="1"/>
    </xf>
    <xf numFmtId="56" fontId="5" fillId="0" borderId="46" xfId="0" quotePrefix="1" applyNumberFormat="1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56" fontId="5" fillId="0" borderId="47" xfId="0" quotePrefix="1" applyNumberFormat="1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56" fontId="5" fillId="0" borderId="45" xfId="0" applyNumberFormat="1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5" fillId="0" borderId="45" xfId="0" quotePrefix="1" applyFont="1" applyBorder="1" applyAlignment="1">
      <alignment horizontal="center" vertical="center" wrapText="1"/>
    </xf>
    <xf numFmtId="0" fontId="5" fillId="0" borderId="46" xfId="0" quotePrefix="1" applyFont="1" applyBorder="1" applyAlignment="1">
      <alignment horizontal="center" vertical="center" wrapText="1"/>
    </xf>
    <xf numFmtId="0" fontId="5" fillId="0" borderId="47" xfId="0" quotePrefix="1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9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textRotation="255"/>
    </xf>
    <xf numFmtId="0" fontId="2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1" fillId="0" borderId="45" xfId="0" quotePrefix="1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1" fillId="0" borderId="46" xfId="0" quotePrefix="1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1" fillId="0" borderId="47" xfId="0" quotePrefix="1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200025</xdr:colOff>
          <xdr:row>58</xdr:row>
          <xdr:rowOff>66675</xdr:rowOff>
        </xdr:from>
        <xdr:to>
          <xdr:col>8</xdr:col>
          <xdr:colOff>666750</xdr:colOff>
          <xdr:row>69</xdr:row>
          <xdr:rowOff>228600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222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58</xdr:row>
          <xdr:rowOff>66675</xdr:rowOff>
        </xdr:from>
        <xdr:to>
          <xdr:col>8</xdr:col>
          <xdr:colOff>838200</xdr:colOff>
          <xdr:row>68</xdr:row>
          <xdr:rowOff>190500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Excel_97-2003_Worksheet1.xls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Microsoft_Excel_97-2003_Worksheet2.xls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92"/>
  <sheetViews>
    <sheetView tabSelected="1" topLeftCell="A67" zoomScale="110" zoomScaleNormal="110" workbookViewId="0">
      <selection activeCell="D73" sqref="D73:E73"/>
    </sheetView>
  </sheetViews>
  <sheetFormatPr defaultRowHeight="13.5" x14ac:dyDescent="0.15"/>
  <cols>
    <col min="1" max="1" width="11.375" customWidth="1"/>
    <col min="2" max="2" width="9.375" customWidth="1"/>
    <col min="3" max="3" width="3.75" customWidth="1"/>
    <col min="4" max="5" width="13.125" customWidth="1"/>
    <col min="6" max="6" width="13.375" customWidth="1"/>
    <col min="7" max="7" width="13.75" customWidth="1"/>
    <col min="8" max="9" width="13.125" customWidth="1"/>
    <col min="10" max="10" width="15.375" bestFit="1" customWidth="1"/>
    <col min="11" max="41" width="2.625" customWidth="1"/>
  </cols>
  <sheetData>
    <row r="1" spans="1:10" ht="17.25" x14ac:dyDescent="0.15">
      <c r="A1" s="162" t="s">
        <v>198</v>
      </c>
      <c r="B1" s="162"/>
      <c r="C1" s="162"/>
      <c r="D1" s="162"/>
      <c r="E1" s="162"/>
      <c r="F1" s="162"/>
      <c r="G1" s="162"/>
      <c r="H1" s="162"/>
      <c r="I1" s="162"/>
      <c r="J1" s="1"/>
    </row>
    <row r="2" spans="1:10" ht="10.5" customHeight="1" thickBot="1" x14ac:dyDescent="0.2">
      <c r="A2" s="3"/>
      <c r="B2" s="3"/>
      <c r="C2" s="3"/>
      <c r="D2" s="3"/>
      <c r="E2" s="3"/>
      <c r="F2" s="3"/>
      <c r="G2" s="3"/>
      <c r="H2" s="3"/>
      <c r="I2" s="3"/>
      <c r="J2" s="1"/>
    </row>
    <row r="3" spans="1:10" ht="18" customHeight="1" thickBot="1" x14ac:dyDescent="0.2">
      <c r="A3" s="31" t="s">
        <v>53</v>
      </c>
      <c r="B3" s="163" t="s">
        <v>54</v>
      </c>
      <c r="C3" s="164"/>
      <c r="D3" s="80" t="s">
        <v>115</v>
      </c>
      <c r="E3" s="24" t="s">
        <v>116</v>
      </c>
      <c r="F3" s="24" t="s">
        <v>117</v>
      </c>
      <c r="G3" s="23" t="s">
        <v>118</v>
      </c>
      <c r="H3" s="24" t="s">
        <v>119</v>
      </c>
      <c r="I3" s="38" t="s">
        <v>120</v>
      </c>
    </row>
    <row r="4" spans="1:10" ht="20.25" customHeight="1" x14ac:dyDescent="0.15">
      <c r="A4" s="111" t="s">
        <v>313</v>
      </c>
      <c r="B4" s="165" t="s">
        <v>314</v>
      </c>
      <c r="C4" s="165" t="s">
        <v>241</v>
      </c>
      <c r="D4" s="146" t="s">
        <v>316</v>
      </c>
      <c r="E4" s="10" t="s">
        <v>283</v>
      </c>
      <c r="F4" s="147" t="s">
        <v>341</v>
      </c>
      <c r="G4" s="147" t="s">
        <v>343</v>
      </c>
      <c r="H4" s="147" t="s">
        <v>345</v>
      </c>
      <c r="I4" s="148" t="s">
        <v>348</v>
      </c>
    </row>
    <row r="5" spans="1:10" ht="20.25" customHeight="1" x14ac:dyDescent="0.15">
      <c r="A5" s="29" t="s">
        <v>278</v>
      </c>
      <c r="B5" s="165" t="s">
        <v>315</v>
      </c>
      <c r="C5" s="165" t="s">
        <v>241</v>
      </c>
      <c r="D5" s="146" t="s">
        <v>337</v>
      </c>
      <c r="E5" s="10" t="s">
        <v>338</v>
      </c>
      <c r="F5" s="145" t="s">
        <v>320</v>
      </c>
      <c r="G5" s="10" t="s">
        <v>344</v>
      </c>
      <c r="H5" s="10" t="s">
        <v>298</v>
      </c>
      <c r="I5" s="148" t="s">
        <v>299</v>
      </c>
    </row>
    <row r="6" spans="1:10" ht="20.25" customHeight="1" x14ac:dyDescent="0.15">
      <c r="A6" s="111" t="s">
        <v>279</v>
      </c>
      <c r="B6" s="166" t="s">
        <v>280</v>
      </c>
      <c r="C6" s="166" t="s">
        <v>241</v>
      </c>
      <c r="D6" s="81" t="s">
        <v>282</v>
      </c>
      <c r="E6" s="147" t="s">
        <v>339</v>
      </c>
      <c r="F6" s="147" t="s">
        <v>342</v>
      </c>
      <c r="G6" s="147" t="s">
        <v>318</v>
      </c>
      <c r="H6" s="147" t="s">
        <v>346</v>
      </c>
      <c r="I6" s="46" t="s">
        <v>300</v>
      </c>
    </row>
    <row r="7" spans="1:10" ht="20.25" customHeight="1" thickBot="1" x14ac:dyDescent="0.2">
      <c r="A7" s="71" t="s">
        <v>241</v>
      </c>
      <c r="B7" s="167" t="s">
        <v>281</v>
      </c>
      <c r="C7" s="167" t="s">
        <v>241</v>
      </c>
      <c r="D7" s="82" t="s">
        <v>317</v>
      </c>
      <c r="E7" s="153" t="s">
        <v>340</v>
      </c>
      <c r="F7" s="47" t="s">
        <v>296</v>
      </c>
      <c r="G7" s="47" t="s">
        <v>297</v>
      </c>
      <c r="H7" s="47" t="s">
        <v>347</v>
      </c>
      <c r="I7" s="48" t="s">
        <v>349</v>
      </c>
    </row>
    <row r="8" spans="1:10" ht="12" customHeight="1" thickBot="1" x14ac:dyDescent="0.2">
      <c r="A8" s="3"/>
      <c r="B8" s="3"/>
      <c r="C8" s="3"/>
      <c r="D8" s="3"/>
      <c r="E8" s="3"/>
      <c r="F8" s="3"/>
      <c r="G8" s="3"/>
      <c r="H8" s="3" t="s">
        <v>284</v>
      </c>
      <c r="I8" s="3"/>
      <c r="J8" s="1"/>
    </row>
    <row r="9" spans="1:10" ht="18.600000000000001" customHeight="1" thickBot="1" x14ac:dyDescent="0.2">
      <c r="A9" s="22" t="s">
        <v>142</v>
      </c>
      <c r="B9" s="23" t="s">
        <v>141</v>
      </c>
      <c r="C9" s="24" t="s">
        <v>55</v>
      </c>
      <c r="D9" s="163" t="s">
        <v>140</v>
      </c>
      <c r="E9" s="168"/>
      <c r="F9" s="169" t="s">
        <v>139</v>
      </c>
      <c r="G9" s="168"/>
      <c r="H9" s="170"/>
      <c r="I9" s="97" t="s">
        <v>11</v>
      </c>
      <c r="J9" s="1"/>
    </row>
    <row r="10" spans="1:10" ht="20.25" customHeight="1" x14ac:dyDescent="0.15">
      <c r="A10" s="171" t="s">
        <v>199</v>
      </c>
      <c r="B10" s="173" t="s">
        <v>41</v>
      </c>
      <c r="C10" s="17" t="s">
        <v>58</v>
      </c>
      <c r="D10" s="176" t="s">
        <v>200</v>
      </c>
      <c r="E10" s="177"/>
      <c r="F10" s="115" t="s">
        <v>248</v>
      </c>
      <c r="G10" s="139" t="s">
        <v>269</v>
      </c>
      <c r="H10" s="116" t="s">
        <v>255</v>
      </c>
      <c r="I10" s="97" t="s">
        <v>250</v>
      </c>
    </row>
    <row r="11" spans="1:10" ht="20.25" customHeight="1" x14ac:dyDescent="0.15">
      <c r="A11" s="172"/>
      <c r="B11" s="174"/>
      <c r="C11" s="19" t="s">
        <v>57</v>
      </c>
      <c r="D11" s="178" t="s">
        <v>201</v>
      </c>
      <c r="E11" s="179"/>
      <c r="F11" s="107" t="s">
        <v>240</v>
      </c>
      <c r="G11" s="132" t="s">
        <v>270</v>
      </c>
      <c r="H11" s="98" t="s">
        <v>249</v>
      </c>
      <c r="I11" s="98" t="s">
        <v>248</v>
      </c>
    </row>
    <row r="12" spans="1:10" ht="20.25" customHeight="1" thickBot="1" x14ac:dyDescent="0.2">
      <c r="A12" s="172"/>
      <c r="B12" s="175"/>
      <c r="C12" s="60" t="s">
        <v>63</v>
      </c>
      <c r="D12" s="180" t="s">
        <v>75</v>
      </c>
      <c r="E12" s="181"/>
      <c r="F12" s="108" t="s">
        <v>250</v>
      </c>
      <c r="G12" s="140" t="s">
        <v>271</v>
      </c>
      <c r="H12" s="99" t="s">
        <v>263</v>
      </c>
      <c r="I12" s="99" t="s">
        <v>240</v>
      </c>
    </row>
    <row r="13" spans="1:10" ht="20.25" customHeight="1" thickTop="1" x14ac:dyDescent="0.15">
      <c r="A13" s="172"/>
      <c r="B13" s="182" t="s">
        <v>1</v>
      </c>
      <c r="C13" s="64" t="s">
        <v>58</v>
      </c>
      <c r="D13" s="183" t="s">
        <v>56</v>
      </c>
      <c r="E13" s="184"/>
      <c r="F13" s="109" t="s">
        <v>244</v>
      </c>
      <c r="G13" s="141" t="s">
        <v>272</v>
      </c>
      <c r="H13" s="100" t="s">
        <v>258</v>
      </c>
      <c r="I13" s="100" t="s">
        <v>262</v>
      </c>
    </row>
    <row r="14" spans="1:10" ht="20.25" customHeight="1" x14ac:dyDescent="0.15">
      <c r="A14" s="172"/>
      <c r="B14" s="174"/>
      <c r="C14" s="19" t="s">
        <v>57</v>
      </c>
      <c r="D14" s="178" t="s">
        <v>212</v>
      </c>
      <c r="E14" s="179"/>
      <c r="F14" s="107" t="s">
        <v>245</v>
      </c>
      <c r="G14" s="132" t="s">
        <v>273</v>
      </c>
      <c r="H14" s="98" t="s">
        <v>252</v>
      </c>
      <c r="I14" s="98" t="s">
        <v>244</v>
      </c>
    </row>
    <row r="15" spans="1:10" ht="20.25" customHeight="1" thickBot="1" x14ac:dyDescent="0.2">
      <c r="A15" s="172"/>
      <c r="B15" s="175"/>
      <c r="C15" s="66" t="s">
        <v>63</v>
      </c>
      <c r="D15" s="185" t="s">
        <v>213</v>
      </c>
      <c r="E15" s="186"/>
      <c r="F15" s="110" t="s">
        <v>256</v>
      </c>
      <c r="G15" s="142" t="s">
        <v>274</v>
      </c>
      <c r="H15" s="101" t="s">
        <v>262</v>
      </c>
      <c r="I15" s="101" t="s">
        <v>245</v>
      </c>
    </row>
    <row r="16" spans="1:10" ht="20.25" customHeight="1" thickTop="1" x14ac:dyDescent="0.15">
      <c r="A16" s="172"/>
      <c r="B16" s="174" t="s">
        <v>234</v>
      </c>
      <c r="C16" s="27" t="s">
        <v>58</v>
      </c>
      <c r="D16" s="166" t="s">
        <v>56</v>
      </c>
      <c r="E16" s="187"/>
      <c r="F16" s="114" t="s">
        <v>243</v>
      </c>
      <c r="G16" s="131" t="s">
        <v>275</v>
      </c>
      <c r="H16" s="113" t="s">
        <v>251</v>
      </c>
      <c r="I16" s="102" t="s">
        <v>242</v>
      </c>
    </row>
    <row r="17" spans="1:9" ht="20.25" customHeight="1" x14ac:dyDescent="0.15">
      <c r="A17" s="172"/>
      <c r="B17" s="174"/>
      <c r="C17" s="27" t="s">
        <v>57</v>
      </c>
      <c r="D17" s="166" t="s">
        <v>212</v>
      </c>
      <c r="E17" s="187"/>
      <c r="F17" s="111" t="s">
        <v>254</v>
      </c>
      <c r="G17" s="131" t="s">
        <v>276</v>
      </c>
      <c r="H17" s="102" t="s">
        <v>268</v>
      </c>
      <c r="I17" s="102" t="s">
        <v>251</v>
      </c>
    </row>
    <row r="18" spans="1:9" ht="20.25" customHeight="1" thickBot="1" x14ac:dyDescent="0.2">
      <c r="A18" s="172"/>
      <c r="B18" s="174"/>
      <c r="C18" s="83" t="s">
        <v>63</v>
      </c>
      <c r="D18" s="188" t="s">
        <v>213</v>
      </c>
      <c r="E18" s="189"/>
      <c r="F18" s="112" t="s">
        <v>242</v>
      </c>
      <c r="G18" s="143" t="s">
        <v>277</v>
      </c>
      <c r="H18" s="103" t="s">
        <v>237</v>
      </c>
      <c r="I18" s="103" t="s">
        <v>254</v>
      </c>
    </row>
    <row r="19" spans="1:9" ht="20.25" customHeight="1" x14ac:dyDescent="0.15">
      <c r="A19" s="206" t="s">
        <v>202</v>
      </c>
      <c r="B19" s="173" t="s">
        <v>183</v>
      </c>
      <c r="C19" s="84" t="s">
        <v>58</v>
      </c>
      <c r="D19" s="202" t="s">
        <v>56</v>
      </c>
      <c r="E19" s="203"/>
      <c r="F19" s="118" t="s">
        <v>246</v>
      </c>
      <c r="G19" s="124" t="s">
        <v>285</v>
      </c>
      <c r="H19" s="104" t="s">
        <v>253</v>
      </c>
      <c r="I19" s="104" t="s">
        <v>256</v>
      </c>
    </row>
    <row r="20" spans="1:9" ht="20.25" customHeight="1" x14ac:dyDescent="0.15">
      <c r="A20" s="172"/>
      <c r="B20" s="174"/>
      <c r="C20" s="86" t="s">
        <v>57</v>
      </c>
      <c r="D20" s="193" t="s">
        <v>72</v>
      </c>
      <c r="E20" s="194"/>
      <c r="F20" s="119" t="s">
        <v>254</v>
      </c>
      <c r="G20" s="125" t="s">
        <v>286</v>
      </c>
      <c r="H20" s="102" t="s">
        <v>261</v>
      </c>
      <c r="I20" s="102" t="s">
        <v>264</v>
      </c>
    </row>
    <row r="21" spans="1:9" ht="20.25" customHeight="1" x14ac:dyDescent="0.15">
      <c r="A21" s="172"/>
      <c r="B21" s="174"/>
      <c r="C21" s="88" t="s">
        <v>63</v>
      </c>
      <c r="D21" s="193" t="s">
        <v>73</v>
      </c>
      <c r="E21" s="194"/>
      <c r="F21" s="119" t="s">
        <v>249</v>
      </c>
      <c r="G21" s="125" t="s">
        <v>287</v>
      </c>
      <c r="H21" s="102" t="s">
        <v>256</v>
      </c>
      <c r="I21" s="102" t="s">
        <v>246</v>
      </c>
    </row>
    <row r="22" spans="1:9" ht="20.25" customHeight="1" thickBot="1" x14ac:dyDescent="0.2">
      <c r="A22" s="172"/>
      <c r="B22" s="174"/>
      <c r="C22" s="88" t="s">
        <v>82</v>
      </c>
      <c r="D22" s="197" t="s">
        <v>75</v>
      </c>
      <c r="E22" s="198"/>
      <c r="F22" s="120" t="s">
        <v>257</v>
      </c>
      <c r="G22" s="126" t="s">
        <v>288</v>
      </c>
      <c r="H22" s="105" t="s">
        <v>264</v>
      </c>
      <c r="I22" s="105" t="s">
        <v>261</v>
      </c>
    </row>
    <row r="23" spans="1:9" ht="20.25" customHeight="1" thickTop="1" x14ac:dyDescent="0.15">
      <c r="A23" s="172"/>
      <c r="B23" s="207" t="s">
        <v>29</v>
      </c>
      <c r="C23" s="89" t="s">
        <v>58</v>
      </c>
      <c r="D23" s="209" t="s">
        <v>56</v>
      </c>
      <c r="E23" s="210"/>
      <c r="F23" s="121" t="s">
        <v>260</v>
      </c>
      <c r="G23" s="127" t="s">
        <v>289</v>
      </c>
      <c r="H23" s="100" t="s">
        <v>267</v>
      </c>
      <c r="I23" s="100" t="s">
        <v>263</v>
      </c>
    </row>
    <row r="24" spans="1:9" ht="20.25" customHeight="1" x14ac:dyDescent="0.15">
      <c r="A24" s="172"/>
      <c r="B24" s="192"/>
      <c r="C24" s="88" t="s">
        <v>57</v>
      </c>
      <c r="D24" s="195" t="s">
        <v>212</v>
      </c>
      <c r="E24" s="196"/>
      <c r="F24" s="122" t="s">
        <v>259</v>
      </c>
      <c r="G24" s="128" t="s">
        <v>290</v>
      </c>
      <c r="H24" s="98" t="s">
        <v>266</v>
      </c>
      <c r="I24" s="98" t="s">
        <v>260</v>
      </c>
    </row>
    <row r="25" spans="1:9" ht="20.25" customHeight="1" thickBot="1" x14ac:dyDescent="0.2">
      <c r="A25" s="172"/>
      <c r="B25" s="208"/>
      <c r="C25" s="92" t="s">
        <v>63</v>
      </c>
      <c r="D25" s="190" t="s">
        <v>213</v>
      </c>
      <c r="E25" s="191"/>
      <c r="F25" s="123" t="s">
        <v>242</v>
      </c>
      <c r="G25" s="129" t="s">
        <v>291</v>
      </c>
      <c r="H25" s="99" t="s">
        <v>263</v>
      </c>
      <c r="I25" s="99" t="s">
        <v>259</v>
      </c>
    </row>
    <row r="26" spans="1:9" ht="20.25" customHeight="1" thickTop="1" x14ac:dyDescent="0.15">
      <c r="A26" s="172"/>
      <c r="B26" s="192" t="s">
        <v>215</v>
      </c>
      <c r="C26" s="93" t="s">
        <v>58</v>
      </c>
      <c r="D26" s="193" t="s">
        <v>56</v>
      </c>
      <c r="E26" s="194"/>
      <c r="F26" s="119" t="s">
        <v>247</v>
      </c>
      <c r="G26" s="125" t="s">
        <v>292</v>
      </c>
      <c r="H26" s="102" t="s">
        <v>268</v>
      </c>
      <c r="I26" s="102" t="s">
        <v>265</v>
      </c>
    </row>
    <row r="27" spans="1:9" ht="20.25" customHeight="1" x14ac:dyDescent="0.15">
      <c r="A27" s="172"/>
      <c r="B27" s="192"/>
      <c r="C27" s="86" t="s">
        <v>57</v>
      </c>
      <c r="D27" s="195" t="s">
        <v>72</v>
      </c>
      <c r="E27" s="196"/>
      <c r="F27" s="122" t="s">
        <v>239</v>
      </c>
      <c r="G27" s="128" t="s">
        <v>293</v>
      </c>
      <c r="H27" s="98" t="s">
        <v>255</v>
      </c>
      <c r="I27" s="98" t="s">
        <v>240</v>
      </c>
    </row>
    <row r="28" spans="1:9" ht="20.25" customHeight="1" x14ac:dyDescent="0.15">
      <c r="A28" s="172"/>
      <c r="B28" s="192"/>
      <c r="C28" s="88" t="s">
        <v>63</v>
      </c>
      <c r="D28" s="195" t="s">
        <v>73</v>
      </c>
      <c r="E28" s="196"/>
      <c r="F28" s="122" t="s">
        <v>258</v>
      </c>
      <c r="G28" s="128" t="s">
        <v>294</v>
      </c>
      <c r="H28" s="98" t="s">
        <v>265</v>
      </c>
      <c r="I28" s="98" t="s">
        <v>247</v>
      </c>
    </row>
    <row r="29" spans="1:9" ht="20.25" customHeight="1" thickBot="1" x14ac:dyDescent="0.2">
      <c r="A29" s="199"/>
      <c r="B29" s="192"/>
      <c r="C29" s="88" t="s">
        <v>82</v>
      </c>
      <c r="D29" s="197" t="s">
        <v>75</v>
      </c>
      <c r="E29" s="198"/>
      <c r="F29" s="120" t="s">
        <v>240</v>
      </c>
      <c r="G29" s="126" t="s">
        <v>295</v>
      </c>
      <c r="H29" s="105" t="s">
        <v>262</v>
      </c>
      <c r="I29" s="105" t="s">
        <v>255</v>
      </c>
    </row>
    <row r="30" spans="1:9" ht="20.25" customHeight="1" x14ac:dyDescent="0.15">
      <c r="A30" s="171" t="s">
        <v>214</v>
      </c>
      <c r="B30" s="200" t="s">
        <v>3</v>
      </c>
      <c r="C30" s="94" t="s">
        <v>58</v>
      </c>
      <c r="D30" s="202" t="s">
        <v>56</v>
      </c>
      <c r="E30" s="203"/>
      <c r="F30" s="85" t="s">
        <v>253</v>
      </c>
      <c r="G30" s="124" t="s">
        <v>301</v>
      </c>
      <c r="H30" s="135" t="s">
        <v>260</v>
      </c>
      <c r="I30" s="104" t="s">
        <v>267</v>
      </c>
    </row>
    <row r="31" spans="1:9" ht="20.25" customHeight="1" x14ac:dyDescent="0.15">
      <c r="A31" s="172"/>
      <c r="B31" s="192"/>
      <c r="C31" s="83" t="s">
        <v>57</v>
      </c>
      <c r="D31" s="193" t="s">
        <v>212</v>
      </c>
      <c r="E31" s="194"/>
      <c r="F31" s="117" t="s">
        <v>235</v>
      </c>
      <c r="G31" s="125" t="s">
        <v>302</v>
      </c>
      <c r="H31" s="136" t="s">
        <v>265</v>
      </c>
      <c r="I31" s="102" t="s">
        <v>260</v>
      </c>
    </row>
    <row r="32" spans="1:9" ht="20.25" customHeight="1" thickBot="1" x14ac:dyDescent="0.2">
      <c r="A32" s="199"/>
      <c r="B32" s="201"/>
      <c r="C32" s="95" t="s">
        <v>63</v>
      </c>
      <c r="D32" s="204" t="s">
        <v>213</v>
      </c>
      <c r="E32" s="205"/>
      <c r="F32" s="134" t="s">
        <v>246</v>
      </c>
      <c r="G32" s="130" t="s">
        <v>303</v>
      </c>
      <c r="H32" s="106" t="s">
        <v>267</v>
      </c>
      <c r="I32" s="106" t="s">
        <v>235</v>
      </c>
    </row>
    <row r="33" spans="1:9" ht="20.25" customHeight="1" x14ac:dyDescent="0.15">
      <c r="A33" s="211" t="s">
        <v>203</v>
      </c>
      <c r="B33" s="174" t="s">
        <v>37</v>
      </c>
      <c r="C33" s="93" t="s">
        <v>58</v>
      </c>
      <c r="D33" s="193" t="s">
        <v>56</v>
      </c>
      <c r="E33" s="194"/>
      <c r="F33" s="87" t="s">
        <v>252</v>
      </c>
      <c r="G33" s="125" t="s">
        <v>304</v>
      </c>
      <c r="H33" s="136" t="s">
        <v>259</v>
      </c>
      <c r="I33" s="102" t="s">
        <v>263</v>
      </c>
    </row>
    <row r="34" spans="1:9" ht="20.25" customHeight="1" x14ac:dyDescent="0.15">
      <c r="A34" s="212"/>
      <c r="B34" s="174"/>
      <c r="C34" s="86" t="s">
        <v>57</v>
      </c>
      <c r="D34" s="195" t="s">
        <v>72</v>
      </c>
      <c r="E34" s="196"/>
      <c r="F34" s="91" t="s">
        <v>243</v>
      </c>
      <c r="G34" s="128" t="s">
        <v>305</v>
      </c>
      <c r="H34" s="138" t="s">
        <v>264</v>
      </c>
      <c r="I34" s="98" t="s">
        <v>247</v>
      </c>
    </row>
    <row r="35" spans="1:9" ht="20.25" customHeight="1" x14ac:dyDescent="0.15">
      <c r="A35" s="212"/>
      <c r="B35" s="174"/>
      <c r="C35" s="88" t="s">
        <v>63</v>
      </c>
      <c r="D35" s="195" t="s">
        <v>73</v>
      </c>
      <c r="E35" s="196"/>
      <c r="F35" s="137" t="s">
        <v>237</v>
      </c>
      <c r="G35" s="128" t="s">
        <v>306</v>
      </c>
      <c r="H35" s="138" t="s">
        <v>263</v>
      </c>
      <c r="I35" s="98" t="s">
        <v>252</v>
      </c>
    </row>
    <row r="36" spans="1:9" ht="20.25" customHeight="1" thickBot="1" x14ac:dyDescent="0.2">
      <c r="A36" s="212"/>
      <c r="B36" s="174"/>
      <c r="C36" s="88" t="s">
        <v>82</v>
      </c>
      <c r="D36" s="197" t="s">
        <v>75</v>
      </c>
      <c r="E36" s="198"/>
      <c r="F36" s="120" t="s">
        <v>247</v>
      </c>
      <c r="G36" s="126" t="s">
        <v>307</v>
      </c>
      <c r="H36" s="105" t="s">
        <v>261</v>
      </c>
      <c r="I36" s="105" t="s">
        <v>243</v>
      </c>
    </row>
    <row r="37" spans="1:9" ht="20.25" customHeight="1" thickTop="1" x14ac:dyDescent="0.15">
      <c r="A37" s="212"/>
      <c r="B37" s="182" t="s">
        <v>41</v>
      </c>
      <c r="C37" s="89" t="s">
        <v>58</v>
      </c>
      <c r="D37" s="209" t="s">
        <v>200</v>
      </c>
      <c r="E37" s="210"/>
      <c r="F37" s="121" t="s">
        <v>240</v>
      </c>
      <c r="G37" s="127" t="s">
        <v>308</v>
      </c>
      <c r="H37" s="100" t="s">
        <v>256</v>
      </c>
      <c r="I37" s="100" t="s">
        <v>245</v>
      </c>
    </row>
    <row r="38" spans="1:9" ht="20.25" customHeight="1" x14ac:dyDescent="0.15">
      <c r="A38" s="212"/>
      <c r="B38" s="174"/>
      <c r="C38" s="93" t="s">
        <v>57</v>
      </c>
      <c r="D38" s="195" t="s">
        <v>201</v>
      </c>
      <c r="E38" s="196"/>
      <c r="F38" s="91" t="s">
        <v>251</v>
      </c>
      <c r="G38" s="128" t="s">
        <v>312</v>
      </c>
      <c r="H38" s="138" t="s">
        <v>257</v>
      </c>
      <c r="I38" s="98" t="s">
        <v>256</v>
      </c>
    </row>
    <row r="39" spans="1:9" ht="20.25" customHeight="1" thickBot="1" x14ac:dyDescent="0.2">
      <c r="A39" s="212"/>
      <c r="B39" s="175"/>
      <c r="C39" s="96" t="s">
        <v>63</v>
      </c>
      <c r="D39" s="190" t="s">
        <v>75</v>
      </c>
      <c r="E39" s="191"/>
      <c r="F39" s="123" t="s">
        <v>245</v>
      </c>
      <c r="G39" s="129" t="s">
        <v>308</v>
      </c>
      <c r="H39" s="99" t="s">
        <v>266</v>
      </c>
      <c r="I39" s="99" t="s">
        <v>257</v>
      </c>
    </row>
    <row r="40" spans="1:9" ht="20.25" customHeight="1" thickTop="1" x14ac:dyDescent="0.15">
      <c r="A40" s="212"/>
      <c r="B40" s="182" t="s">
        <v>215</v>
      </c>
      <c r="C40" s="89" t="s">
        <v>58</v>
      </c>
      <c r="D40" s="193" t="s">
        <v>56</v>
      </c>
      <c r="E40" s="194"/>
      <c r="F40" s="119" t="s">
        <v>242</v>
      </c>
      <c r="G40" s="125" t="s">
        <v>309</v>
      </c>
      <c r="H40" s="102" t="s">
        <v>250</v>
      </c>
      <c r="I40" s="102" t="s">
        <v>239</v>
      </c>
    </row>
    <row r="41" spans="1:9" ht="20.25" customHeight="1" x14ac:dyDescent="0.15">
      <c r="A41" s="212"/>
      <c r="B41" s="174"/>
      <c r="C41" s="93" t="s">
        <v>57</v>
      </c>
      <c r="D41" s="193" t="s">
        <v>72</v>
      </c>
      <c r="E41" s="194"/>
      <c r="F41" s="119" t="s">
        <v>249</v>
      </c>
      <c r="G41" s="125" t="s">
        <v>310</v>
      </c>
      <c r="H41" s="102" t="s">
        <v>262</v>
      </c>
      <c r="I41" s="102" t="s">
        <v>244</v>
      </c>
    </row>
    <row r="42" spans="1:9" ht="20.25" customHeight="1" x14ac:dyDescent="0.15">
      <c r="A42" s="212"/>
      <c r="B42" s="174"/>
      <c r="C42" s="86" t="s">
        <v>63</v>
      </c>
      <c r="D42" s="195" t="s">
        <v>73</v>
      </c>
      <c r="E42" s="196"/>
      <c r="F42" s="119" t="s">
        <v>239</v>
      </c>
      <c r="G42" s="125" t="s">
        <v>311</v>
      </c>
      <c r="H42" s="98" t="s">
        <v>248</v>
      </c>
      <c r="I42" s="98" t="s">
        <v>242</v>
      </c>
    </row>
    <row r="43" spans="1:9" ht="20.25" customHeight="1" thickBot="1" x14ac:dyDescent="0.2">
      <c r="A43" s="213"/>
      <c r="B43" s="214"/>
      <c r="C43" s="88" t="s">
        <v>82</v>
      </c>
      <c r="D43" s="197" t="s">
        <v>75</v>
      </c>
      <c r="E43" s="198"/>
      <c r="F43" s="120" t="s">
        <v>244</v>
      </c>
      <c r="G43" s="144" t="s">
        <v>319</v>
      </c>
      <c r="H43" s="105" t="s">
        <v>235</v>
      </c>
      <c r="I43" s="105" t="s">
        <v>249</v>
      </c>
    </row>
    <row r="44" spans="1:9" ht="20.25" customHeight="1" x14ac:dyDescent="0.15">
      <c r="A44" s="215" t="s">
        <v>204</v>
      </c>
      <c r="B44" s="173" t="s">
        <v>183</v>
      </c>
      <c r="C44" s="94" t="s">
        <v>58</v>
      </c>
      <c r="D44" s="202" t="s">
        <v>56</v>
      </c>
      <c r="E44" s="203"/>
      <c r="F44" s="118" t="s">
        <v>246</v>
      </c>
      <c r="G44" s="124" t="s">
        <v>325</v>
      </c>
      <c r="H44" s="104" t="s">
        <v>260</v>
      </c>
      <c r="I44" s="104" t="s">
        <v>254</v>
      </c>
    </row>
    <row r="45" spans="1:9" ht="20.25" customHeight="1" x14ac:dyDescent="0.15">
      <c r="A45" s="215"/>
      <c r="B45" s="174"/>
      <c r="C45" s="93" t="s">
        <v>57</v>
      </c>
      <c r="D45" s="195" t="s">
        <v>72</v>
      </c>
      <c r="E45" s="196"/>
      <c r="F45" s="91" t="s">
        <v>261</v>
      </c>
      <c r="G45" s="128" t="s">
        <v>326</v>
      </c>
      <c r="H45" s="138" t="s">
        <v>268</v>
      </c>
      <c r="I45" s="98" t="s">
        <v>265</v>
      </c>
    </row>
    <row r="46" spans="1:9" ht="20.25" customHeight="1" x14ac:dyDescent="0.15">
      <c r="A46" s="215"/>
      <c r="B46" s="174"/>
      <c r="C46" s="86" t="s">
        <v>63</v>
      </c>
      <c r="D46" s="195" t="s">
        <v>73</v>
      </c>
      <c r="E46" s="196"/>
      <c r="F46" s="122" t="s">
        <v>247</v>
      </c>
      <c r="G46" s="128" t="s">
        <v>327</v>
      </c>
      <c r="H46" s="98" t="s">
        <v>254</v>
      </c>
      <c r="I46" s="98" t="s">
        <v>246</v>
      </c>
    </row>
    <row r="47" spans="1:9" ht="20.25" customHeight="1" thickBot="1" x14ac:dyDescent="0.2">
      <c r="A47" s="215"/>
      <c r="B47" s="174"/>
      <c r="C47" s="83" t="s">
        <v>82</v>
      </c>
      <c r="D47" s="197" t="s">
        <v>75</v>
      </c>
      <c r="E47" s="198"/>
      <c r="F47" s="120" t="s">
        <v>244</v>
      </c>
      <c r="G47" s="126" t="s">
        <v>328</v>
      </c>
      <c r="H47" s="105" t="s">
        <v>265</v>
      </c>
      <c r="I47" s="105" t="s">
        <v>261</v>
      </c>
    </row>
    <row r="48" spans="1:9" ht="20.25" customHeight="1" thickTop="1" x14ac:dyDescent="0.15">
      <c r="A48" s="215"/>
      <c r="B48" s="182" t="s">
        <v>29</v>
      </c>
      <c r="C48" s="89" t="s">
        <v>58</v>
      </c>
      <c r="D48" s="209" t="s">
        <v>56</v>
      </c>
      <c r="E48" s="210"/>
      <c r="F48" s="90" t="s">
        <v>253</v>
      </c>
      <c r="G48" s="127" t="s">
        <v>329</v>
      </c>
      <c r="H48" s="152" t="s">
        <v>267</v>
      </c>
      <c r="I48" s="100" t="s">
        <v>266</v>
      </c>
    </row>
    <row r="49" spans="1:10" ht="20.25" customHeight="1" x14ac:dyDescent="0.15">
      <c r="A49" s="215"/>
      <c r="B49" s="174"/>
      <c r="C49" s="93" t="s">
        <v>57</v>
      </c>
      <c r="D49" s="195" t="s">
        <v>72</v>
      </c>
      <c r="E49" s="196"/>
      <c r="F49" s="91" t="s">
        <v>243</v>
      </c>
      <c r="G49" s="128" t="s">
        <v>330</v>
      </c>
      <c r="H49" s="138" t="s">
        <v>257</v>
      </c>
      <c r="I49" s="98" t="s">
        <v>250</v>
      </c>
    </row>
    <row r="50" spans="1:10" ht="20.25" customHeight="1" x14ac:dyDescent="0.15">
      <c r="A50" s="215"/>
      <c r="B50" s="174"/>
      <c r="C50" s="93" t="s">
        <v>63</v>
      </c>
      <c r="D50" s="195" t="s">
        <v>73</v>
      </c>
      <c r="E50" s="196"/>
      <c r="F50" s="122" t="s">
        <v>252</v>
      </c>
      <c r="G50" s="128" t="s">
        <v>331</v>
      </c>
      <c r="H50" s="98" t="s">
        <v>266</v>
      </c>
      <c r="I50" s="98" t="s">
        <v>253</v>
      </c>
    </row>
    <row r="51" spans="1:10" ht="20.25" customHeight="1" thickBot="1" x14ac:dyDescent="0.2">
      <c r="A51" s="215"/>
      <c r="B51" s="175"/>
      <c r="C51" s="96" t="s">
        <v>82</v>
      </c>
      <c r="D51" s="190" t="s">
        <v>75</v>
      </c>
      <c r="E51" s="191"/>
      <c r="F51" s="123" t="s">
        <v>250</v>
      </c>
      <c r="G51" s="129" t="s">
        <v>332</v>
      </c>
      <c r="H51" s="99" t="s">
        <v>237</v>
      </c>
      <c r="I51" s="99" t="s">
        <v>257</v>
      </c>
    </row>
    <row r="52" spans="1:10" ht="20.25" customHeight="1" thickTop="1" x14ac:dyDescent="0.15">
      <c r="A52" s="212"/>
      <c r="B52" s="174" t="s">
        <v>1</v>
      </c>
      <c r="C52" s="27" t="s">
        <v>58</v>
      </c>
      <c r="D52" s="166" t="s">
        <v>56</v>
      </c>
      <c r="E52" s="216"/>
      <c r="F52" s="114" t="s">
        <v>251</v>
      </c>
      <c r="G52" s="131" t="s">
        <v>333</v>
      </c>
      <c r="H52" s="113" t="s">
        <v>264</v>
      </c>
      <c r="I52" s="102" t="s">
        <v>235</v>
      </c>
    </row>
    <row r="53" spans="1:10" ht="20.25" customHeight="1" x14ac:dyDescent="0.15">
      <c r="A53" s="212"/>
      <c r="B53" s="174"/>
      <c r="C53" s="27" t="s">
        <v>57</v>
      </c>
      <c r="D53" s="178" t="s">
        <v>212</v>
      </c>
      <c r="E53" s="217"/>
      <c r="F53" s="107" t="s">
        <v>245</v>
      </c>
      <c r="G53" s="132" t="s">
        <v>334</v>
      </c>
      <c r="H53" s="98" t="s">
        <v>259</v>
      </c>
      <c r="I53" s="98" t="s">
        <v>251</v>
      </c>
    </row>
    <row r="54" spans="1:10" ht="20.25" customHeight="1" thickBot="1" x14ac:dyDescent="0.2">
      <c r="A54" s="213"/>
      <c r="B54" s="214"/>
      <c r="C54" s="69" t="s">
        <v>63</v>
      </c>
      <c r="D54" s="218" t="s">
        <v>213</v>
      </c>
      <c r="E54" s="219"/>
      <c r="F54" s="77" t="s">
        <v>235</v>
      </c>
      <c r="G54" s="133" t="s">
        <v>335</v>
      </c>
      <c r="H54" s="151" t="s">
        <v>258</v>
      </c>
      <c r="I54" s="106" t="s">
        <v>259</v>
      </c>
    </row>
    <row r="55" spans="1:10" ht="19.5" customHeight="1" x14ac:dyDescent="0.15">
      <c r="A55" s="9"/>
      <c r="B55" s="30"/>
      <c r="C55" s="9"/>
      <c r="D55" s="220"/>
      <c r="E55" s="220"/>
      <c r="F55" s="9"/>
      <c r="G55" s="45"/>
      <c r="H55" s="9"/>
      <c r="I55" s="3"/>
      <c r="J55" s="1"/>
    </row>
    <row r="56" spans="1:10" ht="25.5" customHeight="1" x14ac:dyDescent="0.15">
      <c r="A56" s="9"/>
      <c r="B56" s="30"/>
      <c r="C56" s="9"/>
      <c r="D56" s="9"/>
      <c r="E56" s="9"/>
      <c r="F56" s="9"/>
      <c r="G56" s="9"/>
      <c r="H56" s="9"/>
      <c r="I56" s="3"/>
      <c r="J56" s="1"/>
    </row>
    <row r="57" spans="1:10" ht="14.25" customHeight="1" x14ac:dyDescent="0.15">
      <c r="A57" s="9"/>
      <c r="B57" s="30"/>
      <c r="C57" s="9"/>
      <c r="D57" s="9"/>
      <c r="E57" s="9"/>
      <c r="F57" s="9"/>
      <c r="G57" s="9"/>
      <c r="H57" s="9"/>
      <c r="I57" s="3"/>
      <c r="J57" s="1"/>
    </row>
    <row r="58" spans="1:10" ht="13.5" customHeight="1" x14ac:dyDescent="0.15">
      <c r="A58" s="53" t="s">
        <v>177</v>
      </c>
      <c r="B58" s="30"/>
      <c r="C58" s="9"/>
      <c r="D58" s="9"/>
      <c r="E58" s="9"/>
      <c r="F58" s="9"/>
      <c r="G58" s="9"/>
      <c r="H58" s="9"/>
      <c r="I58" s="3"/>
      <c r="J58" s="1"/>
    </row>
    <row r="59" spans="1:10" ht="13.5" customHeight="1" x14ac:dyDescent="0.15">
      <c r="A59" s="53"/>
      <c r="B59" s="30"/>
      <c r="C59" s="9"/>
      <c r="D59" s="9"/>
      <c r="E59" s="9"/>
      <c r="F59" s="9"/>
      <c r="G59" s="9"/>
      <c r="H59" s="9"/>
      <c r="I59" s="3"/>
      <c r="J59" s="1"/>
    </row>
    <row r="60" spans="1:10" ht="13.5" customHeight="1" x14ac:dyDescent="0.15">
      <c r="A60" s="9"/>
      <c r="B60" s="30"/>
      <c r="C60" s="9"/>
      <c r="D60" s="9"/>
      <c r="E60" s="9"/>
      <c r="F60" s="9"/>
      <c r="G60" s="9"/>
      <c r="H60" s="9"/>
      <c r="I60" s="3"/>
      <c r="J60" s="1"/>
    </row>
    <row r="61" spans="1:10" ht="13.5" customHeight="1" x14ac:dyDescent="0.15">
      <c r="A61" s="9"/>
      <c r="B61" s="30"/>
      <c r="C61" s="9"/>
      <c r="D61" s="9"/>
      <c r="E61" s="9"/>
      <c r="F61" s="9"/>
      <c r="G61" s="9"/>
      <c r="H61" s="9"/>
      <c r="I61" s="3"/>
      <c r="J61" s="1"/>
    </row>
    <row r="62" spans="1:10" ht="13.5" customHeight="1" x14ac:dyDescent="0.15">
      <c r="A62" s="9"/>
      <c r="B62" s="30"/>
      <c r="C62" s="9"/>
      <c r="D62" s="9"/>
      <c r="E62" s="9"/>
      <c r="F62" s="9"/>
      <c r="G62" s="9"/>
      <c r="H62" s="9"/>
      <c r="I62" s="3"/>
    </row>
    <row r="63" spans="1:10" ht="13.5" customHeight="1" x14ac:dyDescent="0.15">
      <c r="A63" s="9"/>
      <c r="B63" s="30"/>
      <c r="C63" s="9"/>
      <c r="D63" s="9"/>
      <c r="E63" s="9"/>
      <c r="F63" s="9"/>
      <c r="G63" s="9"/>
      <c r="H63" s="9"/>
      <c r="I63" s="3"/>
    </row>
    <row r="64" spans="1:10" ht="13.5" customHeight="1" x14ac:dyDescent="0.15">
      <c r="A64" s="9"/>
      <c r="B64" s="30"/>
      <c r="C64" s="9"/>
      <c r="D64" s="9"/>
      <c r="E64" s="9"/>
      <c r="F64" s="9"/>
      <c r="G64" s="9"/>
      <c r="H64" s="9"/>
      <c r="I64" s="3"/>
    </row>
    <row r="65" spans="1:10" ht="13.5" customHeight="1" x14ac:dyDescent="0.15">
      <c r="A65" s="9"/>
      <c r="B65" s="30"/>
      <c r="C65" s="9"/>
      <c r="D65" s="9"/>
      <c r="E65" s="9"/>
      <c r="F65" s="9"/>
      <c r="G65" s="9"/>
      <c r="H65" s="9"/>
      <c r="I65" s="3"/>
    </row>
    <row r="66" spans="1:10" ht="13.5" customHeight="1" x14ac:dyDescent="0.15">
      <c r="A66" s="9"/>
      <c r="B66" s="30"/>
      <c r="C66" s="9"/>
      <c r="D66" s="9"/>
      <c r="E66" s="9"/>
      <c r="F66" s="9"/>
      <c r="G66" s="9"/>
      <c r="H66" s="9"/>
      <c r="I66" s="3"/>
    </row>
    <row r="67" spans="1:10" ht="13.5" customHeight="1" x14ac:dyDescent="0.15">
      <c r="A67" s="9"/>
      <c r="B67" s="30"/>
      <c r="C67" s="9"/>
      <c r="D67" s="9"/>
      <c r="E67" s="9"/>
      <c r="F67" s="9"/>
      <c r="G67" s="9"/>
      <c r="H67" s="9"/>
      <c r="I67" s="3"/>
    </row>
    <row r="68" spans="1:10" ht="13.5" customHeight="1" x14ac:dyDescent="0.15">
      <c r="A68" s="9"/>
      <c r="B68" s="30"/>
      <c r="C68" s="9"/>
      <c r="D68" s="9"/>
      <c r="E68" s="9"/>
      <c r="F68" s="9"/>
      <c r="G68" s="9"/>
      <c r="H68" s="9"/>
      <c r="I68" s="3"/>
      <c r="J68" s="42"/>
    </row>
    <row r="69" spans="1:10" ht="22.5" customHeight="1" x14ac:dyDescent="0.15">
      <c r="A69" s="9"/>
      <c r="B69" s="30"/>
      <c r="C69" s="9"/>
      <c r="D69" s="9"/>
      <c r="E69" s="9"/>
      <c r="F69" s="9"/>
      <c r="G69" s="9"/>
      <c r="H69" s="9"/>
      <c r="I69" s="3"/>
      <c r="J69" s="42"/>
    </row>
    <row r="70" spans="1:10" ht="21" customHeight="1" thickBot="1" x14ac:dyDescent="0.2">
      <c r="A70" s="53" t="s">
        <v>12</v>
      </c>
      <c r="B70" s="3"/>
      <c r="C70" s="3"/>
      <c r="D70" s="3"/>
      <c r="E70" s="3"/>
      <c r="F70" s="3"/>
      <c r="G70" s="3"/>
      <c r="H70" s="3"/>
      <c r="I70" s="3"/>
      <c r="J70" s="1"/>
    </row>
    <row r="71" spans="1:10" ht="18" customHeight="1" thickBot="1" x14ac:dyDescent="0.2">
      <c r="A71" s="22" t="s">
        <v>7</v>
      </c>
      <c r="B71" s="31" t="s">
        <v>8</v>
      </c>
      <c r="C71" s="24" t="s">
        <v>55</v>
      </c>
      <c r="D71" s="163" t="s">
        <v>9</v>
      </c>
      <c r="E71" s="168"/>
      <c r="F71" s="169" t="s">
        <v>10</v>
      </c>
      <c r="G71" s="168"/>
      <c r="H71" s="168"/>
      <c r="I71" s="38" t="s">
        <v>11</v>
      </c>
    </row>
    <row r="72" spans="1:10" ht="21" customHeight="1" x14ac:dyDescent="0.15">
      <c r="A72" s="236" t="s">
        <v>361</v>
      </c>
      <c r="B72" s="221" t="s">
        <v>190</v>
      </c>
      <c r="C72" s="159" t="s">
        <v>64</v>
      </c>
      <c r="D72" s="224" t="s">
        <v>56</v>
      </c>
      <c r="E72" s="225"/>
      <c r="F72" s="104" t="s">
        <v>321</v>
      </c>
      <c r="G72" s="139"/>
      <c r="H72" s="139" t="s">
        <v>336</v>
      </c>
      <c r="I72" s="154" t="s">
        <v>14</v>
      </c>
    </row>
    <row r="73" spans="1:10" ht="21" customHeight="1" x14ac:dyDescent="0.15">
      <c r="A73" s="237"/>
      <c r="B73" s="222"/>
      <c r="C73" s="160" t="s">
        <v>144</v>
      </c>
      <c r="D73" s="217" t="s">
        <v>72</v>
      </c>
      <c r="E73" s="226"/>
      <c r="F73" s="98" t="s">
        <v>350</v>
      </c>
      <c r="G73" s="132"/>
      <c r="H73" s="132" t="s">
        <v>323</v>
      </c>
      <c r="I73" s="155" t="s">
        <v>15</v>
      </c>
    </row>
    <row r="74" spans="1:10" ht="21" customHeight="1" x14ac:dyDescent="0.15">
      <c r="A74" s="237"/>
      <c r="B74" s="222"/>
      <c r="C74" s="160" t="s">
        <v>145</v>
      </c>
      <c r="D74" s="217" t="s">
        <v>73</v>
      </c>
      <c r="E74" s="226"/>
      <c r="F74" s="98" t="s">
        <v>324</v>
      </c>
      <c r="G74" s="132"/>
      <c r="H74" s="132" t="s">
        <v>351</v>
      </c>
      <c r="I74" s="155" t="s">
        <v>16</v>
      </c>
    </row>
    <row r="75" spans="1:10" ht="21" customHeight="1" thickBot="1" x14ac:dyDescent="0.2">
      <c r="A75" s="238"/>
      <c r="B75" s="223"/>
      <c r="C75" s="161" t="s">
        <v>146</v>
      </c>
      <c r="D75" s="180" t="s">
        <v>75</v>
      </c>
      <c r="E75" s="227"/>
      <c r="F75" s="99" t="s">
        <v>356</v>
      </c>
      <c r="G75" s="140"/>
      <c r="H75" s="140" t="s">
        <v>355</v>
      </c>
      <c r="I75" s="156" t="s">
        <v>17</v>
      </c>
    </row>
    <row r="76" spans="1:10" ht="21" customHeight="1" thickTop="1" x14ac:dyDescent="0.15">
      <c r="A76" s="267" t="s">
        <v>362</v>
      </c>
      <c r="B76" s="268" t="s">
        <v>363</v>
      </c>
      <c r="C76" s="73" t="s">
        <v>147</v>
      </c>
      <c r="D76" s="228" t="s">
        <v>56</v>
      </c>
      <c r="E76" s="229"/>
      <c r="F76" s="103" t="s">
        <v>357</v>
      </c>
      <c r="G76" s="149"/>
      <c r="H76" s="149" t="s">
        <v>354</v>
      </c>
      <c r="I76" s="157" t="s">
        <v>155</v>
      </c>
    </row>
    <row r="77" spans="1:10" ht="21" customHeight="1" x14ac:dyDescent="0.15">
      <c r="A77" s="269"/>
      <c r="B77" s="270"/>
      <c r="C77" s="19" t="s">
        <v>148</v>
      </c>
      <c r="D77" s="217" t="s">
        <v>72</v>
      </c>
      <c r="E77" s="230"/>
      <c r="F77" s="98" t="s">
        <v>359</v>
      </c>
      <c r="G77" s="132"/>
      <c r="H77" s="132" t="s">
        <v>352</v>
      </c>
      <c r="I77" s="155" t="s">
        <v>156</v>
      </c>
    </row>
    <row r="78" spans="1:10" ht="21" customHeight="1" x14ac:dyDescent="0.15">
      <c r="A78" s="269"/>
      <c r="B78" s="270"/>
      <c r="C78" s="28" t="s">
        <v>149</v>
      </c>
      <c r="D78" s="217" t="s">
        <v>73</v>
      </c>
      <c r="E78" s="230"/>
      <c r="F78" s="105" t="s">
        <v>358</v>
      </c>
      <c r="G78" s="150"/>
      <c r="H78" s="150" t="s">
        <v>360</v>
      </c>
      <c r="I78" s="155" t="s">
        <v>45</v>
      </c>
    </row>
    <row r="79" spans="1:10" ht="21" customHeight="1" thickBot="1" x14ac:dyDescent="0.2">
      <c r="A79" s="271"/>
      <c r="B79" s="272"/>
      <c r="C79" s="21" t="s">
        <v>150</v>
      </c>
      <c r="D79" s="218" t="s">
        <v>75</v>
      </c>
      <c r="E79" s="231"/>
      <c r="F79" s="106" t="s">
        <v>353</v>
      </c>
      <c r="G79" s="133"/>
      <c r="H79" s="133" t="s">
        <v>322</v>
      </c>
      <c r="I79" s="158" t="s">
        <v>25</v>
      </c>
    </row>
    <row r="80" spans="1:10" ht="21" customHeight="1" x14ac:dyDescent="0.15">
      <c r="A80" s="211" t="s">
        <v>206</v>
      </c>
      <c r="B80" s="232" t="s">
        <v>211</v>
      </c>
      <c r="C80" s="17" t="s">
        <v>65</v>
      </c>
      <c r="D80" s="224" t="s">
        <v>56</v>
      </c>
      <c r="E80" s="235"/>
      <c r="F80" s="104" t="s">
        <v>24</v>
      </c>
      <c r="G80" s="139"/>
      <c r="H80" s="139" t="s">
        <v>44</v>
      </c>
      <c r="I80" s="154" t="s">
        <v>191</v>
      </c>
      <c r="J80" s="44" t="s">
        <v>83</v>
      </c>
    </row>
    <row r="81" spans="1:10" ht="21" customHeight="1" x14ac:dyDescent="0.15">
      <c r="A81" s="212"/>
      <c r="B81" s="233"/>
      <c r="C81" s="19" t="s">
        <v>66</v>
      </c>
      <c r="D81" s="217" t="s">
        <v>72</v>
      </c>
      <c r="E81" s="230"/>
      <c r="F81" s="98" t="s">
        <v>19</v>
      </c>
      <c r="G81" s="132"/>
      <c r="H81" s="132" t="s">
        <v>26</v>
      </c>
      <c r="I81" s="155" t="s">
        <v>192</v>
      </c>
      <c r="J81" s="44" t="s">
        <v>84</v>
      </c>
    </row>
    <row r="82" spans="1:10" ht="21" customHeight="1" x14ac:dyDescent="0.15">
      <c r="A82" s="212"/>
      <c r="B82" s="233"/>
      <c r="C82" s="19" t="s">
        <v>67</v>
      </c>
      <c r="D82" s="217" t="s">
        <v>73</v>
      </c>
      <c r="E82" s="230"/>
      <c r="F82" s="98" t="s">
        <v>21</v>
      </c>
      <c r="G82" s="132"/>
      <c r="H82" s="132" t="s">
        <v>154</v>
      </c>
      <c r="I82" s="155" t="s">
        <v>193</v>
      </c>
      <c r="J82" s="44" t="s">
        <v>84</v>
      </c>
    </row>
    <row r="83" spans="1:10" ht="21" customHeight="1" thickBot="1" x14ac:dyDescent="0.2">
      <c r="A83" s="213"/>
      <c r="B83" s="234"/>
      <c r="C83" s="21" t="s">
        <v>68</v>
      </c>
      <c r="D83" s="218" t="s">
        <v>75</v>
      </c>
      <c r="E83" s="231"/>
      <c r="F83" s="106" t="s">
        <v>22</v>
      </c>
      <c r="G83" s="133"/>
      <c r="H83" s="133" t="s">
        <v>153</v>
      </c>
      <c r="I83" s="158" t="s">
        <v>194</v>
      </c>
      <c r="J83" s="44" t="s">
        <v>84</v>
      </c>
    </row>
    <row r="84" spans="1:10" ht="21" customHeight="1" x14ac:dyDescent="0.15">
      <c r="A84" s="211" t="s">
        <v>207</v>
      </c>
      <c r="B84" s="232" t="s">
        <v>210</v>
      </c>
      <c r="C84" s="17" t="s">
        <v>76</v>
      </c>
      <c r="D84" s="224" t="s">
        <v>56</v>
      </c>
      <c r="E84" s="235"/>
      <c r="F84" s="104" t="s">
        <v>97</v>
      </c>
      <c r="G84" s="139"/>
      <c r="H84" s="139" t="s">
        <v>98</v>
      </c>
      <c r="I84" s="154" t="s">
        <v>93</v>
      </c>
    </row>
    <row r="85" spans="1:10" ht="21" customHeight="1" x14ac:dyDescent="0.15">
      <c r="A85" s="212"/>
      <c r="B85" s="233"/>
      <c r="C85" s="19" t="s">
        <v>77</v>
      </c>
      <c r="D85" s="217" t="s">
        <v>72</v>
      </c>
      <c r="E85" s="230"/>
      <c r="F85" s="98" t="s">
        <v>100</v>
      </c>
      <c r="G85" s="132"/>
      <c r="H85" s="132" t="s">
        <v>99</v>
      </c>
      <c r="I85" s="155" t="s">
        <v>94</v>
      </c>
      <c r="J85" s="44" t="s">
        <v>85</v>
      </c>
    </row>
    <row r="86" spans="1:10" ht="21" customHeight="1" x14ac:dyDescent="0.15">
      <c r="A86" s="212"/>
      <c r="B86" s="233"/>
      <c r="C86" s="19" t="s">
        <v>78</v>
      </c>
      <c r="D86" s="217" t="s">
        <v>73</v>
      </c>
      <c r="E86" s="230"/>
      <c r="F86" s="98" t="s">
        <v>101</v>
      </c>
      <c r="G86" s="132"/>
      <c r="H86" s="132" t="s">
        <v>102</v>
      </c>
      <c r="I86" s="155" t="s">
        <v>95</v>
      </c>
      <c r="J86" s="44" t="s">
        <v>84</v>
      </c>
    </row>
    <row r="87" spans="1:10" ht="21" customHeight="1" thickBot="1" x14ac:dyDescent="0.2">
      <c r="A87" s="213"/>
      <c r="B87" s="234"/>
      <c r="C87" s="21" t="s">
        <v>79</v>
      </c>
      <c r="D87" s="218" t="s">
        <v>75</v>
      </c>
      <c r="E87" s="231"/>
      <c r="F87" s="106" t="s">
        <v>103</v>
      </c>
      <c r="G87" s="133"/>
      <c r="H87" s="133" t="s">
        <v>104</v>
      </c>
      <c r="I87" s="158" t="s">
        <v>96</v>
      </c>
    </row>
    <row r="88" spans="1:10" ht="21" customHeight="1" x14ac:dyDescent="0.15">
      <c r="A88" s="211" t="s">
        <v>208</v>
      </c>
      <c r="B88" s="232" t="s">
        <v>209</v>
      </c>
      <c r="C88" s="17" t="s">
        <v>58</v>
      </c>
      <c r="D88" s="224" t="s">
        <v>56</v>
      </c>
      <c r="E88" s="235"/>
      <c r="F88" s="104" t="s">
        <v>105</v>
      </c>
      <c r="G88" s="139"/>
      <c r="H88" s="139" t="s">
        <v>106</v>
      </c>
      <c r="I88" s="154" t="s">
        <v>91</v>
      </c>
      <c r="J88" s="44" t="s">
        <v>87</v>
      </c>
    </row>
    <row r="89" spans="1:10" ht="21" customHeight="1" x14ac:dyDescent="0.15">
      <c r="A89" s="212"/>
      <c r="B89" s="233"/>
      <c r="C89" s="19" t="s">
        <v>57</v>
      </c>
      <c r="D89" s="217" t="s">
        <v>72</v>
      </c>
      <c r="E89" s="230"/>
      <c r="F89" s="98" t="s">
        <v>107</v>
      </c>
      <c r="G89" s="132"/>
      <c r="H89" s="132" t="s">
        <v>108</v>
      </c>
      <c r="I89" s="155" t="s">
        <v>92</v>
      </c>
      <c r="J89" s="44" t="s">
        <v>88</v>
      </c>
    </row>
    <row r="90" spans="1:10" ht="21" customHeight="1" x14ac:dyDescent="0.15">
      <c r="A90" s="212"/>
      <c r="B90" s="233"/>
      <c r="C90" s="19" t="s">
        <v>63</v>
      </c>
      <c r="D90" s="217" t="s">
        <v>73</v>
      </c>
      <c r="E90" s="230"/>
      <c r="F90" s="98" t="s">
        <v>109</v>
      </c>
      <c r="G90" s="132"/>
      <c r="H90" s="132" t="s">
        <v>110</v>
      </c>
      <c r="I90" s="155" t="s">
        <v>71</v>
      </c>
      <c r="J90" s="44" t="s">
        <v>89</v>
      </c>
    </row>
    <row r="91" spans="1:10" ht="21" customHeight="1" thickBot="1" x14ac:dyDescent="0.2">
      <c r="A91" s="213"/>
      <c r="B91" s="234"/>
      <c r="C91" s="21" t="s">
        <v>82</v>
      </c>
      <c r="D91" s="218" t="s">
        <v>75</v>
      </c>
      <c r="E91" s="231"/>
      <c r="F91" s="106" t="s">
        <v>111</v>
      </c>
      <c r="G91" s="133"/>
      <c r="H91" s="133" t="s">
        <v>112</v>
      </c>
      <c r="I91" s="158" t="s">
        <v>70</v>
      </c>
      <c r="J91" s="44" t="s">
        <v>90</v>
      </c>
    </row>
    <row r="92" spans="1:10" ht="14.25" customHeight="1" x14ac:dyDescent="0.15">
      <c r="A92" s="36"/>
      <c r="B92" s="45"/>
      <c r="C92" s="9"/>
      <c r="D92" s="9"/>
      <c r="E92" s="9"/>
      <c r="F92" s="9"/>
      <c r="G92" s="9"/>
      <c r="H92" s="9"/>
      <c r="I92" s="9"/>
    </row>
  </sheetData>
  <mergeCells count="104">
    <mergeCell ref="A88:A91"/>
    <mergeCell ref="B88:B91"/>
    <mergeCell ref="D88:E88"/>
    <mergeCell ref="D89:E89"/>
    <mergeCell ref="D90:E90"/>
    <mergeCell ref="D91:E91"/>
    <mergeCell ref="F71:H71"/>
    <mergeCell ref="A80:A83"/>
    <mergeCell ref="B80:B83"/>
    <mergeCell ref="D80:E80"/>
    <mergeCell ref="D81:E81"/>
    <mergeCell ref="D82:E82"/>
    <mergeCell ref="D83:E83"/>
    <mergeCell ref="A84:A87"/>
    <mergeCell ref="B84:B87"/>
    <mergeCell ref="D84:E84"/>
    <mergeCell ref="D85:E85"/>
    <mergeCell ref="D86:E86"/>
    <mergeCell ref="D87:E87"/>
    <mergeCell ref="A76:A79"/>
    <mergeCell ref="A72:A75"/>
    <mergeCell ref="D55:E55"/>
    <mergeCell ref="D71:E71"/>
    <mergeCell ref="B72:B75"/>
    <mergeCell ref="D72:E72"/>
    <mergeCell ref="D73:E73"/>
    <mergeCell ref="D74:E74"/>
    <mergeCell ref="D75:E75"/>
    <mergeCell ref="B76:B79"/>
    <mergeCell ref="D76:E76"/>
    <mergeCell ref="D77:E77"/>
    <mergeCell ref="D78:E78"/>
    <mergeCell ref="D79:E79"/>
    <mergeCell ref="A44:A54"/>
    <mergeCell ref="B44:B47"/>
    <mergeCell ref="D44:E44"/>
    <mergeCell ref="D45:E45"/>
    <mergeCell ref="D46:E46"/>
    <mergeCell ref="D47:E47"/>
    <mergeCell ref="B48:B51"/>
    <mergeCell ref="D48:E48"/>
    <mergeCell ref="D49:E49"/>
    <mergeCell ref="D50:E50"/>
    <mergeCell ref="D51:E51"/>
    <mergeCell ref="B52:B54"/>
    <mergeCell ref="D52:E52"/>
    <mergeCell ref="D53:E53"/>
    <mergeCell ref="D54:E54"/>
    <mergeCell ref="A33:A43"/>
    <mergeCell ref="B33:B36"/>
    <mergeCell ref="D33:E33"/>
    <mergeCell ref="D34:E34"/>
    <mergeCell ref="D35:E35"/>
    <mergeCell ref="D36:E36"/>
    <mergeCell ref="B37:B39"/>
    <mergeCell ref="D37:E37"/>
    <mergeCell ref="D38:E38"/>
    <mergeCell ref="D39:E39"/>
    <mergeCell ref="B40:B43"/>
    <mergeCell ref="D40:E40"/>
    <mergeCell ref="D41:E41"/>
    <mergeCell ref="D42:E42"/>
    <mergeCell ref="D43:E43"/>
    <mergeCell ref="D25:E25"/>
    <mergeCell ref="B26:B29"/>
    <mergeCell ref="D26:E26"/>
    <mergeCell ref="D27:E27"/>
    <mergeCell ref="D28:E28"/>
    <mergeCell ref="D29:E29"/>
    <mergeCell ref="A30:A32"/>
    <mergeCell ref="B30:B32"/>
    <mergeCell ref="D30:E30"/>
    <mergeCell ref="D31:E31"/>
    <mergeCell ref="D32:E32"/>
    <mergeCell ref="A19:A29"/>
    <mergeCell ref="B19:B22"/>
    <mergeCell ref="D19:E19"/>
    <mergeCell ref="D20:E20"/>
    <mergeCell ref="D21:E21"/>
    <mergeCell ref="D22:E22"/>
    <mergeCell ref="B23:B25"/>
    <mergeCell ref="D23:E23"/>
    <mergeCell ref="D24:E24"/>
    <mergeCell ref="A1:I1"/>
    <mergeCell ref="B3:C3"/>
    <mergeCell ref="B4:C4"/>
    <mergeCell ref="B5:C5"/>
    <mergeCell ref="B6:C6"/>
    <mergeCell ref="B7:C7"/>
    <mergeCell ref="D9:E9"/>
    <mergeCell ref="F9:H9"/>
    <mergeCell ref="A10:A18"/>
    <mergeCell ref="B10:B12"/>
    <mergeCell ref="D10:E10"/>
    <mergeCell ref="D11:E11"/>
    <mergeCell ref="D12:E12"/>
    <mergeCell ref="B13:B15"/>
    <mergeCell ref="D13:E13"/>
    <mergeCell ref="D14:E14"/>
    <mergeCell ref="D15:E15"/>
    <mergeCell ref="B16:B18"/>
    <mergeCell ref="D16:E16"/>
    <mergeCell ref="D17:E17"/>
    <mergeCell ref="D18:E18"/>
  </mergeCells>
  <phoneticPr fontId="1"/>
  <pageMargins left="0.47244094488188981" right="0.19685039370078741" top="0.27559055118110237" bottom="0" header="0.55118110236220474" footer="0.19685039370078741"/>
  <pageSetup paperSize="9" scale="79" orientation="portrait" horizontalDpi="300" verticalDpi="300" r:id="rId1"/>
  <headerFooter alignWithMargins="0"/>
  <rowBreaks count="1" manualBreakCount="1">
    <brk id="55" max="9" man="1"/>
  </rowBreaks>
  <drawing r:id="rId2"/>
  <legacyDrawing r:id="rId3"/>
  <oleObjects>
    <mc:AlternateContent xmlns:mc="http://schemas.openxmlformats.org/markup-compatibility/2006">
      <mc:Choice Requires="x14">
        <oleObject progId="Excel.Sheet.8" shapeId="2050" r:id="rId4">
          <objectPr defaultSize="0" autoPict="0" r:id="rId5">
            <anchor moveWithCells="1" sizeWithCells="1">
              <from>
                <xdr:col>0</xdr:col>
                <xdr:colOff>200025</xdr:colOff>
                <xdr:row>58</xdr:row>
                <xdr:rowOff>66675</xdr:rowOff>
              </from>
              <to>
                <xdr:col>8</xdr:col>
                <xdr:colOff>666750</xdr:colOff>
                <xdr:row>69</xdr:row>
                <xdr:rowOff>228600</xdr:rowOff>
              </to>
            </anchor>
          </objectPr>
        </oleObject>
      </mc:Choice>
      <mc:Fallback>
        <oleObject progId="Excel.Sheet.8" shapeId="205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92"/>
  <sheetViews>
    <sheetView zoomScale="110" zoomScaleNormal="110" workbookViewId="0">
      <selection activeCell="F5" sqref="F5"/>
    </sheetView>
  </sheetViews>
  <sheetFormatPr defaultRowHeight="13.5" x14ac:dyDescent="0.15"/>
  <cols>
    <col min="1" max="1" width="11.375" customWidth="1"/>
    <col min="2" max="2" width="9.375" customWidth="1"/>
    <col min="3" max="3" width="3.75" customWidth="1"/>
    <col min="4" max="9" width="13.125" customWidth="1"/>
    <col min="10" max="10" width="15.375" bestFit="1" customWidth="1"/>
    <col min="11" max="19" width="3.625" customWidth="1"/>
    <col min="20" max="54" width="2.625" customWidth="1"/>
  </cols>
  <sheetData>
    <row r="1" spans="1:18" ht="17.25" x14ac:dyDescent="0.15">
      <c r="A1" s="162" t="s">
        <v>198</v>
      </c>
      <c r="B1" s="162"/>
      <c r="C1" s="162"/>
      <c r="D1" s="162"/>
      <c r="E1" s="162"/>
      <c r="F1" s="162"/>
      <c r="G1" s="162"/>
      <c r="H1" s="162"/>
      <c r="I1" s="162"/>
      <c r="J1" s="1"/>
      <c r="K1" s="1"/>
      <c r="L1" s="1"/>
    </row>
    <row r="2" spans="1:18" ht="10.5" customHeight="1" thickBot="1" x14ac:dyDescent="0.2">
      <c r="A2" s="3"/>
      <c r="B2" s="3"/>
      <c r="C2" s="3"/>
      <c r="D2" s="3"/>
      <c r="E2" s="3"/>
      <c r="F2" s="3"/>
      <c r="G2" s="3"/>
      <c r="H2" s="3"/>
      <c r="I2" s="3"/>
      <c r="J2" s="1"/>
      <c r="K2" s="1"/>
      <c r="L2" s="1"/>
    </row>
    <row r="3" spans="1:18" ht="18" customHeight="1" thickBot="1" x14ac:dyDescent="0.2">
      <c r="A3" s="31" t="s">
        <v>53</v>
      </c>
      <c r="B3" s="163" t="s">
        <v>54</v>
      </c>
      <c r="C3" s="164"/>
      <c r="D3" s="24" t="s">
        <v>115</v>
      </c>
      <c r="E3" s="24" t="s">
        <v>116</v>
      </c>
      <c r="F3" s="24" t="s">
        <v>117</v>
      </c>
      <c r="G3" s="23" t="s">
        <v>118</v>
      </c>
      <c r="H3" s="24" t="s">
        <v>119</v>
      </c>
      <c r="I3" s="38" t="s">
        <v>120</v>
      </c>
      <c r="K3" s="8"/>
      <c r="L3" s="1"/>
    </row>
    <row r="4" spans="1:18" ht="20.25" customHeight="1" x14ac:dyDescent="0.15">
      <c r="A4" s="29" t="str">
        <f>IF(K4="","",VLOOKUP(K4,学校名!$A:$B,2,FALSE))</f>
        <v>久喜</v>
      </c>
      <c r="B4" s="166" t="str">
        <f>IF(L4="","",VLOOKUP(L4,学校名!$A:$B,2,FALSE))</f>
        <v>入間向陽</v>
      </c>
      <c r="C4" s="166" t="str">
        <f>IF(J4="","",VLOOKUP(J4,学校名!$A:$B,2,FALSE))</f>
        <v/>
      </c>
      <c r="D4" s="10" t="str">
        <f>IF(M4="","",VLOOKUP(M4,学校名!$A:$B,2,FALSE))</f>
        <v>山村学園</v>
      </c>
      <c r="E4" s="10" t="str">
        <f>IF(N4="","",VLOOKUP(N4,学校名!$A:$B,2,FALSE))</f>
        <v>埼玉平成</v>
      </c>
      <c r="F4" s="10" t="str">
        <f>IF(O4="","",VLOOKUP(O4,学校名!$A:$B,2,FALSE))</f>
        <v>南稜</v>
      </c>
      <c r="G4" s="10" t="str">
        <f>IF(P4="","",VLOOKUP(P4,学校名!$A:$B,2,FALSE))</f>
        <v>本庄第一</v>
      </c>
      <c r="H4" s="10" t="str">
        <f>IF(Q4="","",VLOOKUP(Q4,学校名!$A:$B,2,FALSE))</f>
        <v>花咲徳栄</v>
      </c>
      <c r="I4" s="46" t="str">
        <f>IF(R4="","",VLOOKUP(R4,学校名!$A:$B,2,FALSE))</f>
        <v>川口総合</v>
      </c>
      <c r="K4" s="2">
        <v>16</v>
      </c>
      <c r="L4" s="2">
        <v>1</v>
      </c>
      <c r="M4" s="14">
        <v>2</v>
      </c>
      <c r="N4" s="14">
        <v>4</v>
      </c>
      <c r="O4" s="14">
        <v>20</v>
      </c>
      <c r="P4" s="14">
        <v>3</v>
      </c>
      <c r="Q4" s="14">
        <v>23</v>
      </c>
      <c r="R4" s="14">
        <v>9</v>
      </c>
    </row>
    <row r="5" spans="1:18" ht="20.25" customHeight="1" x14ac:dyDescent="0.15">
      <c r="A5" s="29" t="str">
        <f>IF(K5="","",VLOOKUP(K5,学校名!$A:$B,2,FALSE))</f>
        <v>庄和</v>
      </c>
      <c r="B5" s="166" t="str">
        <f>IF(L5="","",VLOOKUP(L5,学校名!$A:$B,2,FALSE))</f>
        <v>大宮南</v>
      </c>
      <c r="C5" s="166" t="str">
        <f>IF(J5="","",VLOOKUP(J5,学校名!$A:$B,2,FALSE))</f>
        <v/>
      </c>
      <c r="D5" s="10" t="str">
        <f>IF(M5="","",VLOOKUP(M5,学校名!$A:$B,2,FALSE))</f>
        <v>市立浦和</v>
      </c>
      <c r="E5" s="10" t="str">
        <f>IF(N5="","",VLOOKUP(N5,学校名!$A:$B,2,FALSE))</f>
        <v>熊谷女子</v>
      </c>
      <c r="F5" s="10" t="str">
        <f>IF(O5="","",VLOOKUP(O5,学校名!$A:$B,2,FALSE))</f>
        <v>明の星･大妻･武蔵野</v>
      </c>
      <c r="G5" s="10" t="str">
        <f>IF(P5="","",VLOOKUP(P5,学校名!$A:$B,2,FALSE))</f>
        <v>秋草学園</v>
      </c>
      <c r="H5" s="10" t="str">
        <f>IF(Q5="","",VLOOKUP(Q5,学校名!$A:$B,2,FALSE))</f>
        <v>大宮開成</v>
      </c>
      <c r="I5" s="46" t="str">
        <f>IF(R5="","",VLOOKUP(R5,学校名!$A:$B,2,FALSE))</f>
        <v>埼玉栄</v>
      </c>
      <c r="K5" s="2">
        <v>6</v>
      </c>
      <c r="L5" s="2">
        <v>10</v>
      </c>
      <c r="M5" s="14">
        <v>22</v>
      </c>
      <c r="N5" s="14">
        <v>11</v>
      </c>
      <c r="O5" s="14">
        <v>30</v>
      </c>
      <c r="P5" s="14">
        <v>33</v>
      </c>
      <c r="Q5" s="14">
        <v>13</v>
      </c>
      <c r="R5" s="14">
        <v>8</v>
      </c>
    </row>
    <row r="6" spans="1:18" ht="20.25" customHeight="1" x14ac:dyDescent="0.15">
      <c r="A6" s="29" t="str">
        <f>IF(K6="","",VLOOKUP(K6,学校名!$A:$B,2,FALSE))</f>
        <v>松山女子</v>
      </c>
      <c r="B6" s="166" t="str">
        <f>IF(L6="","",VLOOKUP(L6,学校名!$A:$B,2,FALSE))</f>
        <v>越ヶ谷</v>
      </c>
      <c r="C6" s="166" t="str">
        <f>IF(J6="","",VLOOKUP(J6,学校名!$A:$B,2,FALSE))</f>
        <v/>
      </c>
      <c r="D6" s="10" t="str">
        <f>IF(M6="","",VLOOKUP(M6,学校名!$A:$B,2,FALSE))</f>
        <v>寄居城北・自由の森</v>
      </c>
      <c r="E6" s="10" t="str">
        <f>IF(N6="","",VLOOKUP(N6,学校名!$A:$B,2,FALSE))</f>
        <v>浦和西</v>
      </c>
      <c r="F6" s="10" t="str">
        <f>IF(O6="","",VLOOKUP(O6,学校名!$A:$B,2,FALSE))</f>
        <v>本庄</v>
      </c>
      <c r="G6" s="10" t="str">
        <f>IF(P6="","",VLOOKUP(P6,学校名!$A:$B,2,FALSE))</f>
        <v>和光国際</v>
      </c>
      <c r="H6" s="10" t="str">
        <f>IF(Q6="","",VLOOKUP(Q6,学校名!$A:$B,2,FALSE))</f>
        <v>浦和実業</v>
      </c>
      <c r="I6" s="46" t="str">
        <f>IF(R6="","",VLOOKUP(R6,学校名!$A:$B,2,FALSE))</f>
        <v>宮代</v>
      </c>
      <c r="K6" s="2">
        <v>5</v>
      </c>
      <c r="L6" s="2">
        <v>14</v>
      </c>
      <c r="M6" s="14">
        <v>34</v>
      </c>
      <c r="N6" s="14">
        <v>19</v>
      </c>
      <c r="O6" s="14">
        <v>28</v>
      </c>
      <c r="P6" s="14">
        <v>7</v>
      </c>
      <c r="Q6" s="14">
        <v>24</v>
      </c>
      <c r="R6" s="14">
        <v>32</v>
      </c>
    </row>
    <row r="7" spans="1:18" ht="20.25" customHeight="1" thickBot="1" x14ac:dyDescent="0.2">
      <c r="A7" s="71" t="str">
        <f>IF(K7="","",VLOOKUP(K7,学校名!$A:$B,2,FALSE))</f>
        <v/>
      </c>
      <c r="B7" s="167" t="str">
        <f>IF(L7="","",VLOOKUP(L7,学校名!$A:$B,2,FALSE))</f>
        <v>北本</v>
      </c>
      <c r="C7" s="167" t="str">
        <f>IF(J7="","",VLOOKUP(J7,学校名!$A:$B,2,FALSE))</f>
        <v/>
      </c>
      <c r="D7" s="47" t="str">
        <f>IF(M7="","",VLOOKUP(M7,学校名!$A:$B,2,FALSE))</f>
        <v>浦和一女</v>
      </c>
      <c r="E7" s="47" t="str">
        <f>IF(N7="","",VLOOKUP(N7,学校名!$A:$B,2,FALSE))</f>
        <v>昌平</v>
      </c>
      <c r="F7" s="47" t="str">
        <f>IF(O7="","",VLOOKUP(O7,学校名!$A:$B,2,FALSE))</f>
        <v>杉戸農業</v>
      </c>
      <c r="G7" s="47" t="str">
        <f>IF(P7="","",VLOOKUP(P7,学校名!$A:$B,2,FALSE))</f>
        <v>所沢</v>
      </c>
      <c r="H7" s="47" t="str">
        <f>IF(Q7="","",VLOOKUP(Q7,学校名!$A:$B,2,FALSE))</f>
        <v>狭山ヶ丘</v>
      </c>
      <c r="I7" s="48" t="str">
        <f>IF(R7="","",VLOOKUP(R7,学校名!$A:$B,2,FALSE))</f>
        <v>淑徳与野</v>
      </c>
      <c r="K7" s="15"/>
      <c r="L7" s="2">
        <v>18</v>
      </c>
      <c r="M7" s="14">
        <v>21</v>
      </c>
      <c r="N7" s="14">
        <v>26</v>
      </c>
      <c r="O7" s="14">
        <v>17</v>
      </c>
      <c r="P7" s="14">
        <v>25</v>
      </c>
      <c r="Q7" s="14">
        <v>27</v>
      </c>
      <c r="R7" s="14">
        <v>15</v>
      </c>
    </row>
    <row r="8" spans="1:18" ht="12" customHeight="1" thickBot="1" x14ac:dyDescent="0.2">
      <c r="A8" s="3"/>
      <c r="B8" s="3"/>
      <c r="C8" s="3"/>
      <c r="D8" s="3"/>
      <c r="E8" s="3"/>
      <c r="F8" s="3"/>
      <c r="G8" s="3"/>
      <c r="H8" s="3"/>
      <c r="I8" s="3"/>
      <c r="J8" s="1"/>
      <c r="K8" s="1"/>
      <c r="L8" s="1"/>
    </row>
    <row r="9" spans="1:18" ht="18.600000000000001" customHeight="1" thickBot="1" x14ac:dyDescent="0.2">
      <c r="A9" s="22" t="s">
        <v>142</v>
      </c>
      <c r="B9" s="23" t="s">
        <v>141</v>
      </c>
      <c r="C9" s="24" t="s">
        <v>55</v>
      </c>
      <c r="D9" s="163" t="s">
        <v>140</v>
      </c>
      <c r="E9" s="168"/>
      <c r="F9" s="169" t="s">
        <v>139</v>
      </c>
      <c r="G9" s="170"/>
      <c r="H9" s="253" t="s">
        <v>11</v>
      </c>
      <c r="I9" s="254"/>
      <c r="J9" s="1"/>
      <c r="K9" s="1"/>
      <c r="L9" s="1"/>
    </row>
    <row r="10" spans="1:18" ht="20.25" customHeight="1" x14ac:dyDescent="0.15">
      <c r="A10" s="171" t="s">
        <v>199</v>
      </c>
      <c r="B10" s="173" t="s">
        <v>41</v>
      </c>
      <c r="C10" s="17" t="s">
        <v>159</v>
      </c>
      <c r="D10" s="176" t="s">
        <v>200</v>
      </c>
      <c r="E10" s="177"/>
      <c r="F10" s="16" t="str">
        <f>IF(K10="","",VLOOKUP(K10,学校名!$A:$B,2,FALSE))</f>
        <v>庄和</v>
      </c>
      <c r="G10" s="25" t="str">
        <f>IF(L10="","",VLOOKUP(L10,学校名!$A:$B,2,FALSE))</f>
        <v>松山女子</v>
      </c>
      <c r="H10" s="253" t="str">
        <f>IF(P10="","",VLOOKUP(P10,学校名!$A:$B,2,FALSE))</f>
        <v>市立浦和</v>
      </c>
      <c r="I10" s="254"/>
      <c r="K10" s="14">
        <v>6</v>
      </c>
      <c r="L10" s="2">
        <v>5</v>
      </c>
      <c r="P10" s="14">
        <v>22</v>
      </c>
    </row>
    <row r="11" spans="1:18" ht="20.25" customHeight="1" x14ac:dyDescent="0.15">
      <c r="A11" s="172"/>
      <c r="B11" s="174"/>
      <c r="C11" s="19" t="s">
        <v>57</v>
      </c>
      <c r="D11" s="178" t="s">
        <v>201</v>
      </c>
      <c r="E11" s="179"/>
      <c r="F11" s="18" t="str">
        <f>IF(K11="","",VLOOKUP(K11,学校名!$A:$B,2,FALSE))</f>
        <v>入間向陽</v>
      </c>
      <c r="G11" s="13" t="str">
        <f>IF(L11="","",VLOOKUP(L11,学校名!$A:$B,2,FALSE))</f>
        <v>大宮南</v>
      </c>
      <c r="H11" s="241" t="str">
        <f>IF(P11="","",VLOOKUP(P11,学校名!$A:$B,2,FALSE))</f>
        <v>庄和</v>
      </c>
      <c r="I11" s="179"/>
      <c r="K11" s="14">
        <v>1</v>
      </c>
      <c r="L11" s="2">
        <v>10</v>
      </c>
      <c r="P11" s="14">
        <v>6</v>
      </c>
    </row>
    <row r="12" spans="1:18" ht="20.25" customHeight="1" thickBot="1" x14ac:dyDescent="0.2">
      <c r="A12" s="172"/>
      <c r="B12" s="175"/>
      <c r="C12" s="60" t="s">
        <v>63</v>
      </c>
      <c r="D12" s="180" t="s">
        <v>75</v>
      </c>
      <c r="E12" s="181"/>
      <c r="F12" s="61" t="str">
        <f>IF(K12="","",VLOOKUP(K12,学校名!$A:$B,2,FALSE))</f>
        <v>市立浦和</v>
      </c>
      <c r="G12" s="62" t="str">
        <f>IF(L12="","",VLOOKUP(L12,学校名!$A:$B,2,FALSE))</f>
        <v>浦和一女</v>
      </c>
      <c r="H12" s="255" t="str">
        <f>IF(P12="","",VLOOKUP(P12,学校名!$A:$B,2,FALSE))</f>
        <v>入間向陽</v>
      </c>
      <c r="I12" s="181"/>
      <c r="K12" s="14">
        <v>22</v>
      </c>
      <c r="L12" s="2">
        <v>21</v>
      </c>
      <c r="P12" s="14">
        <v>1</v>
      </c>
    </row>
    <row r="13" spans="1:18" ht="20.25" customHeight="1" thickTop="1" x14ac:dyDescent="0.15">
      <c r="A13" s="172"/>
      <c r="B13" s="182" t="s">
        <v>1</v>
      </c>
      <c r="C13" s="64" t="s">
        <v>165</v>
      </c>
      <c r="D13" s="183" t="s">
        <v>167</v>
      </c>
      <c r="E13" s="184"/>
      <c r="F13" s="63" t="str">
        <f>IF(K13="","",VLOOKUP(K13,学校名!$A:$B,2,FALSE))</f>
        <v>南稜</v>
      </c>
      <c r="G13" s="65" t="str">
        <f>IF(L13="","",VLOOKUP(L13,学校名!$A:$B,2,FALSE))</f>
        <v>本庄</v>
      </c>
      <c r="H13" s="246" t="str">
        <f>IF(P13="","",VLOOKUP(P13,学校名!$A:$B,2,FALSE))</f>
        <v>北本</v>
      </c>
      <c r="I13" s="184"/>
      <c r="K13" s="14">
        <v>20</v>
      </c>
      <c r="L13" s="2">
        <v>28</v>
      </c>
      <c r="P13" s="14">
        <v>18</v>
      </c>
    </row>
    <row r="14" spans="1:18" ht="20.25" customHeight="1" x14ac:dyDescent="0.15">
      <c r="A14" s="172"/>
      <c r="B14" s="174"/>
      <c r="C14" s="19" t="s">
        <v>166</v>
      </c>
      <c r="D14" s="178" t="s">
        <v>223</v>
      </c>
      <c r="E14" s="179"/>
      <c r="F14" s="18" t="str">
        <f>IF(K14="","",VLOOKUP(K14,学校名!$A:$B,2,FALSE))</f>
        <v>本庄第一</v>
      </c>
      <c r="G14" s="13" t="str">
        <f>IF(L14="","",VLOOKUP(L14,学校名!$A:$B,2,FALSE))</f>
        <v>秋草学園</v>
      </c>
      <c r="H14" s="241" t="str">
        <f>IF(P14="","",VLOOKUP(P14,学校名!$A:$B,2,FALSE))</f>
        <v>南稜</v>
      </c>
      <c r="I14" s="179"/>
      <c r="K14" s="14">
        <v>3</v>
      </c>
      <c r="L14" s="2">
        <v>33</v>
      </c>
      <c r="P14" s="14">
        <v>20</v>
      </c>
    </row>
    <row r="15" spans="1:18" ht="20.25" customHeight="1" thickBot="1" x14ac:dyDescent="0.2">
      <c r="A15" s="172"/>
      <c r="B15" s="175"/>
      <c r="C15" s="66" t="s">
        <v>63</v>
      </c>
      <c r="D15" s="185" t="s">
        <v>224</v>
      </c>
      <c r="E15" s="186"/>
      <c r="F15" s="67" t="str">
        <f>IF(K15="","",VLOOKUP(K15,学校名!$A:$B,2,FALSE))</f>
        <v>越ヶ谷</v>
      </c>
      <c r="G15" s="68" t="str">
        <f>IF(L15="","",VLOOKUP(L15,学校名!$A:$B,2,FALSE))</f>
        <v>北本</v>
      </c>
      <c r="H15" s="251" t="str">
        <f>IF(P15="","",VLOOKUP(P15,学校名!$A:$B,2,FALSE))</f>
        <v>本庄第一</v>
      </c>
      <c r="I15" s="186"/>
      <c r="K15" s="14">
        <v>14</v>
      </c>
      <c r="L15" s="2">
        <v>18</v>
      </c>
      <c r="P15" s="14">
        <v>3</v>
      </c>
    </row>
    <row r="16" spans="1:18" ht="20.25" customHeight="1" thickTop="1" x14ac:dyDescent="0.15">
      <c r="A16" s="172"/>
      <c r="B16" s="174" t="s">
        <v>234</v>
      </c>
      <c r="C16" s="27" t="s">
        <v>58</v>
      </c>
      <c r="D16" s="166" t="s">
        <v>143</v>
      </c>
      <c r="E16" s="187"/>
      <c r="F16" s="29" t="str">
        <f>IF(K16="","",VLOOKUP(K16,学校名!$A:$B,2,FALSE))</f>
        <v>埼玉平成</v>
      </c>
      <c r="G16" s="4" t="str">
        <f>IF(L16="","",VLOOKUP(L16,学校名!$A:$B,2,FALSE))</f>
        <v>熊谷女子</v>
      </c>
      <c r="H16" s="240" t="str">
        <f>IF(P16="","",VLOOKUP(P16,学校名!$A:$B,2,FALSE))</f>
        <v>山村学園</v>
      </c>
      <c r="I16" s="187"/>
      <c r="K16" s="14">
        <v>4</v>
      </c>
      <c r="L16" s="2">
        <v>11</v>
      </c>
      <c r="P16" s="14">
        <v>2</v>
      </c>
    </row>
    <row r="17" spans="1:16" ht="20.25" customHeight="1" x14ac:dyDescent="0.15">
      <c r="A17" s="172"/>
      <c r="B17" s="174"/>
      <c r="C17" s="27" t="s">
        <v>57</v>
      </c>
      <c r="D17" s="166" t="s">
        <v>212</v>
      </c>
      <c r="E17" s="187"/>
      <c r="F17" s="29" t="str">
        <f>IF(K17="","",VLOOKUP(K17,学校名!$A:$B,2,FALSE))</f>
        <v>埼玉栄</v>
      </c>
      <c r="G17" s="4" t="str">
        <f>IF(L17="","",VLOOKUP(L17,学校名!$A:$B,2,FALSE))</f>
        <v>淑徳与野</v>
      </c>
      <c r="H17" s="240" t="str">
        <f>IF(P17="","",VLOOKUP(P17,学校名!$A:$B,2,FALSE))</f>
        <v>熊谷女子</v>
      </c>
      <c r="I17" s="187"/>
      <c r="K17" s="14">
        <v>8</v>
      </c>
      <c r="L17" s="2">
        <v>15</v>
      </c>
      <c r="P17" s="14">
        <v>11</v>
      </c>
    </row>
    <row r="18" spans="1:16" ht="20.25" customHeight="1" thickBot="1" x14ac:dyDescent="0.2">
      <c r="A18" s="172"/>
      <c r="B18" s="174"/>
      <c r="C18" s="32" t="s">
        <v>160</v>
      </c>
      <c r="D18" s="249" t="s">
        <v>213</v>
      </c>
      <c r="E18" s="250"/>
      <c r="F18" s="51" t="str">
        <f>IF(K18="","",VLOOKUP(K18,学校名!$A:$B,2,FALSE))</f>
        <v>山村学園</v>
      </c>
      <c r="G18" s="74" t="str">
        <f>IF(L18="","",VLOOKUP(L18,学校名!$A:$B,2,FALSE))</f>
        <v>寄居城北・自由の森</v>
      </c>
      <c r="H18" s="252" t="str">
        <f>IF(P18="","",VLOOKUP(P18,学校名!$A:$B,2,FALSE))</f>
        <v>埼玉栄</v>
      </c>
      <c r="I18" s="250"/>
      <c r="K18" s="14">
        <v>2</v>
      </c>
      <c r="L18" s="2">
        <v>34</v>
      </c>
      <c r="P18" s="14">
        <v>8</v>
      </c>
    </row>
    <row r="19" spans="1:16" ht="20.25" customHeight="1" x14ac:dyDescent="0.15">
      <c r="A19" s="206" t="s">
        <v>202</v>
      </c>
      <c r="B19" s="173" t="s">
        <v>183</v>
      </c>
      <c r="C19" s="72" t="s">
        <v>173</v>
      </c>
      <c r="D19" s="176" t="s">
        <v>175</v>
      </c>
      <c r="E19" s="224"/>
      <c r="F19" s="16" t="str">
        <f>IF(K19="","",VLOOKUP(K19,学校名!$A:$B,2,FALSE))</f>
        <v>花咲徳栄</v>
      </c>
      <c r="G19" s="25" t="str">
        <f>IF(L19="","",VLOOKUP(L19,学校名!$A:$B,2,FALSE))</f>
        <v>大宮開成</v>
      </c>
      <c r="H19" s="242" t="str">
        <f>IF(P19="","",VLOOKUP(P19,学校名!$A:$B,2,FALSE))</f>
        <v>越ヶ谷</v>
      </c>
      <c r="I19" s="177"/>
      <c r="K19" s="14">
        <v>23</v>
      </c>
      <c r="L19" s="2">
        <v>13</v>
      </c>
      <c r="P19" s="14">
        <v>14</v>
      </c>
    </row>
    <row r="20" spans="1:16" ht="20.25" customHeight="1" x14ac:dyDescent="0.15">
      <c r="A20" s="172"/>
      <c r="B20" s="174"/>
      <c r="C20" s="19" t="s">
        <v>174</v>
      </c>
      <c r="D20" s="166" t="s">
        <v>187</v>
      </c>
      <c r="E20" s="216"/>
      <c r="F20" s="29" t="str">
        <f>IF(K20="","",VLOOKUP(K20,学校名!$A:$B,2,FALSE))</f>
        <v>埼玉栄</v>
      </c>
      <c r="G20" s="4" t="str">
        <f>IF(L20="","",VLOOKUP(L20,学校名!$A:$B,2,FALSE))</f>
        <v>宮代</v>
      </c>
      <c r="H20" s="240" t="str">
        <f>IF(P20="","",VLOOKUP(P20,学校名!$A:$B,2,FALSE))</f>
        <v>昌平</v>
      </c>
      <c r="I20" s="187"/>
      <c r="K20" s="14">
        <v>8</v>
      </c>
      <c r="L20" s="2">
        <v>32</v>
      </c>
      <c r="P20" s="14">
        <v>26</v>
      </c>
    </row>
    <row r="21" spans="1:16" ht="20.25" customHeight="1" x14ac:dyDescent="0.15">
      <c r="A21" s="172"/>
      <c r="B21" s="174"/>
      <c r="C21" s="28" t="s">
        <v>185</v>
      </c>
      <c r="D21" s="166" t="s">
        <v>188</v>
      </c>
      <c r="E21" s="216"/>
      <c r="F21" s="29" t="str">
        <f>IF(K21="","",VLOOKUP(K21,学校名!$A:$B,2,FALSE))</f>
        <v>大宮南</v>
      </c>
      <c r="G21" s="4" t="str">
        <f>IF(L21="","",VLOOKUP(L21,学校名!$A:$B,2,FALSE))</f>
        <v>越ヶ谷</v>
      </c>
      <c r="H21" s="240" t="str">
        <f>IF(P21="","",VLOOKUP(P21,学校名!$A:$B,2,FALSE))</f>
        <v>花咲徳栄</v>
      </c>
      <c r="I21" s="187"/>
      <c r="K21" s="14">
        <v>10</v>
      </c>
      <c r="L21" s="2">
        <v>14</v>
      </c>
      <c r="P21" s="14">
        <v>23</v>
      </c>
    </row>
    <row r="22" spans="1:16" ht="20.25" customHeight="1" thickBot="1" x14ac:dyDescent="0.2">
      <c r="A22" s="172"/>
      <c r="B22" s="174"/>
      <c r="C22" s="28" t="s">
        <v>186</v>
      </c>
      <c r="D22" s="247" t="s">
        <v>189</v>
      </c>
      <c r="E22" s="248"/>
      <c r="F22" s="52" t="str">
        <f>IF(K22="","",VLOOKUP(K22,学校名!$A:$B,2,FALSE))</f>
        <v>浦和西</v>
      </c>
      <c r="G22" s="5" t="str">
        <f>IF(L22="","",VLOOKUP(L22,学校名!$A:$B,2,FALSE))</f>
        <v>昌平</v>
      </c>
      <c r="H22" s="244" t="str">
        <f>IF(P22="","",VLOOKUP(P22,学校名!$A:$B,2,FALSE))</f>
        <v>宮代</v>
      </c>
      <c r="I22" s="245"/>
      <c r="K22" s="14">
        <v>19</v>
      </c>
      <c r="L22" s="2">
        <v>26</v>
      </c>
      <c r="P22" s="14">
        <v>32</v>
      </c>
    </row>
    <row r="23" spans="1:16" ht="20.25" customHeight="1" thickTop="1" x14ac:dyDescent="0.15">
      <c r="A23" s="172"/>
      <c r="B23" s="207" t="s">
        <v>29</v>
      </c>
      <c r="C23" s="64" t="s">
        <v>59</v>
      </c>
      <c r="D23" s="183" t="s">
        <v>56</v>
      </c>
      <c r="E23" s="228"/>
      <c r="F23" s="63" t="str">
        <f>IF(K23="","",VLOOKUP(K23,学校名!$A:$B,2,FALSE))</f>
        <v>浦和実業</v>
      </c>
      <c r="G23" s="65" t="str">
        <f>IF(L23="","",VLOOKUP(L23,学校名!$A:$B,2,FALSE))</f>
        <v>狭山ヶ丘</v>
      </c>
      <c r="H23" s="246" t="str">
        <f>IF(P23="","",VLOOKUP(P23,学校名!$A:$B,2,FALSE))</f>
        <v>浦和一女</v>
      </c>
      <c r="I23" s="184"/>
      <c r="K23" s="14">
        <v>24</v>
      </c>
      <c r="L23" s="2">
        <v>27</v>
      </c>
      <c r="P23" s="14">
        <v>21</v>
      </c>
    </row>
    <row r="24" spans="1:16" ht="20.25" customHeight="1" x14ac:dyDescent="0.15">
      <c r="A24" s="172"/>
      <c r="B24" s="192"/>
      <c r="C24" s="28" t="s">
        <v>57</v>
      </c>
      <c r="D24" s="178" t="s">
        <v>212</v>
      </c>
      <c r="E24" s="217"/>
      <c r="F24" s="18" t="str">
        <f>IF(K24="","",VLOOKUP(K24,学校名!$A:$B,2,FALSE))</f>
        <v>和光国際</v>
      </c>
      <c r="G24" s="13" t="str">
        <f>IF(L24="","",VLOOKUP(L24,学校名!$A:$B,2,FALSE))</f>
        <v>所沢</v>
      </c>
      <c r="H24" s="241" t="str">
        <f>IF(P24="","",VLOOKUP(P24,学校名!$A:$B,2,FALSE))</f>
        <v>浦和実業</v>
      </c>
      <c r="I24" s="179"/>
      <c r="K24" s="14">
        <v>7</v>
      </c>
      <c r="L24" s="2">
        <v>25</v>
      </c>
      <c r="P24" s="14">
        <v>24</v>
      </c>
    </row>
    <row r="25" spans="1:16" ht="20.25" customHeight="1" thickBot="1" x14ac:dyDescent="0.2">
      <c r="A25" s="172"/>
      <c r="B25" s="208"/>
      <c r="C25" s="60" t="s">
        <v>196</v>
      </c>
      <c r="D25" s="180" t="s">
        <v>213</v>
      </c>
      <c r="E25" s="227"/>
      <c r="F25" s="61" t="str">
        <f>IF(K25="","",VLOOKUP(K25,学校名!$A:$B,2,FALSE))</f>
        <v>山村学園</v>
      </c>
      <c r="G25" s="62" t="str">
        <f>IF(L25="","",VLOOKUP(L25,学校名!$A:$B,2,FALSE))</f>
        <v>浦和一女</v>
      </c>
      <c r="H25" s="255" t="str">
        <f>IF(P25="","",VLOOKUP(P25,学校名!$A:$B,2,FALSE))</f>
        <v>和光国際</v>
      </c>
      <c r="I25" s="181"/>
      <c r="K25" s="14">
        <v>2</v>
      </c>
      <c r="L25" s="2">
        <v>21</v>
      </c>
      <c r="P25" s="14">
        <v>7</v>
      </c>
    </row>
    <row r="26" spans="1:16" ht="20.25" customHeight="1" thickTop="1" x14ac:dyDescent="0.15">
      <c r="A26" s="172"/>
      <c r="B26" s="192" t="s">
        <v>215</v>
      </c>
      <c r="C26" s="27" t="s">
        <v>137</v>
      </c>
      <c r="D26" s="166" t="s">
        <v>74</v>
      </c>
      <c r="E26" s="216"/>
      <c r="F26" s="29" t="str">
        <f>IF(K26="","",VLOOKUP(K26,学校名!$A:$B,2,FALSE))</f>
        <v>川口総合</v>
      </c>
      <c r="G26" s="4" t="str">
        <f>IF(L26="","",VLOOKUP(L26,学校名!$A:$B,2,FALSE))</f>
        <v>淑徳与野</v>
      </c>
      <c r="H26" s="240" t="str">
        <f>IF(P26="","",VLOOKUP(P26,学校名!$A:$B,2,FALSE))</f>
        <v>杉戸農業</v>
      </c>
      <c r="I26" s="187"/>
      <c r="K26" s="14">
        <v>9</v>
      </c>
      <c r="L26" s="2">
        <v>15</v>
      </c>
      <c r="P26" s="14">
        <v>17</v>
      </c>
    </row>
    <row r="27" spans="1:16" ht="20.25" customHeight="1" x14ac:dyDescent="0.15">
      <c r="A27" s="172"/>
      <c r="B27" s="192"/>
      <c r="C27" s="19" t="s">
        <v>138</v>
      </c>
      <c r="D27" s="178" t="s">
        <v>72</v>
      </c>
      <c r="E27" s="217"/>
      <c r="F27" s="18" t="str">
        <f>IF(K27="","",VLOOKUP(K27,学校名!$A:$B,2,FALSE))</f>
        <v>久喜</v>
      </c>
      <c r="G27" s="13" t="str">
        <f>IF(L27="","",VLOOKUP(L27,学校名!$A:$B,2,FALSE))</f>
        <v>松山女子</v>
      </c>
      <c r="H27" s="241" t="str">
        <f>IF(P27="","",VLOOKUP(P27,学校名!$A:$B,2,FALSE))</f>
        <v>入間向陽</v>
      </c>
      <c r="I27" s="179"/>
      <c r="K27" s="14">
        <v>16</v>
      </c>
      <c r="L27" s="2">
        <v>5</v>
      </c>
      <c r="P27" s="14">
        <v>1</v>
      </c>
    </row>
    <row r="28" spans="1:16" ht="20.25" customHeight="1" x14ac:dyDescent="0.15">
      <c r="A28" s="172"/>
      <c r="B28" s="192"/>
      <c r="C28" s="28" t="s">
        <v>63</v>
      </c>
      <c r="D28" s="178" t="s">
        <v>73</v>
      </c>
      <c r="E28" s="217"/>
      <c r="F28" s="18" t="str">
        <f>IF(K28="","",VLOOKUP(K28,学校名!$A:$B,2,FALSE))</f>
        <v>本庄</v>
      </c>
      <c r="G28" s="13" t="str">
        <f>IF(L28="","",VLOOKUP(L28,学校名!$A:$B,2,FALSE))</f>
        <v>杉戸農業</v>
      </c>
      <c r="H28" s="241" t="str">
        <f>IF(P28="","",VLOOKUP(P28,学校名!$A:$B,2,FALSE))</f>
        <v>川口総合</v>
      </c>
      <c r="I28" s="179"/>
      <c r="K28" s="14">
        <v>28</v>
      </c>
      <c r="L28" s="2">
        <v>17</v>
      </c>
      <c r="P28" s="14">
        <v>9</v>
      </c>
    </row>
    <row r="29" spans="1:16" ht="20.25" customHeight="1" thickBot="1" x14ac:dyDescent="0.2">
      <c r="A29" s="199"/>
      <c r="B29" s="192"/>
      <c r="C29" s="28" t="s">
        <v>176</v>
      </c>
      <c r="D29" s="247" t="s">
        <v>75</v>
      </c>
      <c r="E29" s="248"/>
      <c r="F29" s="52" t="str">
        <f>IF(K29="","",VLOOKUP(K29,学校名!$A:$B,2,FALSE))</f>
        <v>入間向陽</v>
      </c>
      <c r="G29" s="5" t="str">
        <f>IF(L29="","",VLOOKUP(L29,学校名!$A:$B,2,FALSE))</f>
        <v>北本</v>
      </c>
      <c r="H29" s="244" t="str">
        <f>IF(P29="","",VLOOKUP(P29,学校名!$A:$B,2,FALSE))</f>
        <v>松山女子</v>
      </c>
      <c r="I29" s="245"/>
      <c r="K29" s="14">
        <v>1</v>
      </c>
      <c r="L29" s="2">
        <v>18</v>
      </c>
      <c r="P29" s="14">
        <v>5</v>
      </c>
    </row>
    <row r="30" spans="1:16" ht="20.25" customHeight="1" x14ac:dyDescent="0.15">
      <c r="A30" s="171" t="s">
        <v>214</v>
      </c>
      <c r="B30" s="200" t="s">
        <v>3</v>
      </c>
      <c r="C30" s="17" t="s">
        <v>58</v>
      </c>
      <c r="D30" s="176" t="s">
        <v>56</v>
      </c>
      <c r="E30" s="224"/>
      <c r="F30" s="16" t="str">
        <f>IF(K30="","",VLOOKUP(K30,学校名!$A:$B,2,FALSE))</f>
        <v>大宮開成</v>
      </c>
      <c r="G30" s="25" t="str">
        <f>IF(L30="","",VLOOKUP(L30,学校名!$A:$B,2,FALSE))</f>
        <v>浦和実業</v>
      </c>
      <c r="H30" s="242" t="str">
        <f>IF(P30="","",VLOOKUP(P30,学校名!$A:$B,2,FALSE))</f>
        <v>狭山ヶ丘</v>
      </c>
      <c r="I30" s="177"/>
      <c r="K30" s="14">
        <v>13</v>
      </c>
      <c r="L30" s="2">
        <v>24</v>
      </c>
      <c r="P30" s="14">
        <v>27</v>
      </c>
    </row>
    <row r="31" spans="1:16" ht="20.25" customHeight="1" x14ac:dyDescent="0.15">
      <c r="A31" s="172"/>
      <c r="B31" s="192"/>
      <c r="C31" s="32" t="s">
        <v>57</v>
      </c>
      <c r="D31" s="166" t="s">
        <v>212</v>
      </c>
      <c r="E31" s="216"/>
      <c r="F31" s="79" t="str">
        <f>IF(K31="","",VLOOKUP(K31,学校名!$A:$B,2,FALSE))</f>
        <v>明の星･大妻･武蔵野</v>
      </c>
      <c r="G31" s="4" t="str">
        <f>IF(L31="","",VLOOKUP(L31,学校名!$A:$B,2,FALSE))</f>
        <v>杉戸農業</v>
      </c>
      <c r="H31" s="240" t="str">
        <f>IF(P31="","",VLOOKUP(P31,学校名!$A:$B,2,FALSE))</f>
        <v>浦和実業</v>
      </c>
      <c r="I31" s="187"/>
      <c r="K31" s="14">
        <v>30</v>
      </c>
      <c r="L31" s="2">
        <v>17</v>
      </c>
      <c r="P31" s="14">
        <v>24</v>
      </c>
    </row>
    <row r="32" spans="1:16" ht="20.25" customHeight="1" thickBot="1" x14ac:dyDescent="0.2">
      <c r="A32" s="199"/>
      <c r="B32" s="201"/>
      <c r="C32" s="21" t="s">
        <v>63</v>
      </c>
      <c r="D32" s="218" t="s">
        <v>218</v>
      </c>
      <c r="E32" s="219"/>
      <c r="F32" s="20" t="str">
        <f>IF(K32="","",VLOOKUP(K32,学校名!$A:$B,2,FALSE))</f>
        <v>花咲徳栄</v>
      </c>
      <c r="G32" s="26" t="str">
        <f>IF(L32="","",VLOOKUP(L32,学校名!$A:$B,2,FALSE))</f>
        <v>狭山ヶ丘</v>
      </c>
      <c r="H32" s="243" t="str">
        <f>IF(P32="","",VLOOKUP(P32,学校名!$A:$B,2,FALSE))</f>
        <v>明の星･大妻･武蔵野</v>
      </c>
      <c r="I32" s="231"/>
      <c r="K32" s="14">
        <v>23</v>
      </c>
      <c r="L32" s="2">
        <v>27</v>
      </c>
      <c r="P32" s="14">
        <v>30</v>
      </c>
    </row>
    <row r="33" spans="1:16" ht="20.25" customHeight="1" x14ac:dyDescent="0.15">
      <c r="A33" s="211" t="s">
        <v>203</v>
      </c>
      <c r="B33" s="174" t="s">
        <v>37</v>
      </c>
      <c r="C33" s="27" t="s">
        <v>59</v>
      </c>
      <c r="D33" s="166" t="s">
        <v>60</v>
      </c>
      <c r="E33" s="216"/>
      <c r="F33" s="29" t="str">
        <f>IF(K33="","",VLOOKUP(K33,学校名!$A:$B,2,FALSE))</f>
        <v>秋草学園</v>
      </c>
      <c r="G33" s="4" t="str">
        <f>IF(L33="","",VLOOKUP(L33,学校名!$A:$B,2,FALSE))</f>
        <v>和光国際</v>
      </c>
      <c r="H33" s="240" t="str">
        <f>IF(P33="","",VLOOKUP(P33,学校名!$A:$B,2,FALSE))</f>
        <v>浦和一女</v>
      </c>
      <c r="I33" s="187"/>
      <c r="K33" s="14">
        <v>33</v>
      </c>
      <c r="L33" s="2">
        <v>7</v>
      </c>
      <c r="P33" s="14">
        <v>21</v>
      </c>
    </row>
    <row r="34" spans="1:16" ht="20.25" customHeight="1" x14ac:dyDescent="0.15">
      <c r="A34" s="212"/>
      <c r="B34" s="174"/>
      <c r="C34" s="19" t="s">
        <v>61</v>
      </c>
      <c r="D34" s="178" t="s">
        <v>168</v>
      </c>
      <c r="E34" s="217"/>
      <c r="F34" s="18" t="str">
        <f>IF(K34="","",VLOOKUP(K34,学校名!$A:$B,2,FALSE))</f>
        <v>埼玉平成</v>
      </c>
      <c r="G34" s="13" t="str">
        <f>IF(L34="","",VLOOKUP(L34,学校名!$A:$B,2,FALSE))</f>
        <v>昌平</v>
      </c>
      <c r="H34" s="241" t="str">
        <f>IF(P34="","",VLOOKUP(P34,学校名!$A:$B,2,FALSE))</f>
        <v>川口総合</v>
      </c>
      <c r="I34" s="179"/>
      <c r="K34" s="14">
        <v>4</v>
      </c>
      <c r="L34" s="2">
        <v>26</v>
      </c>
      <c r="P34" s="14">
        <v>9</v>
      </c>
    </row>
    <row r="35" spans="1:16" ht="20.25" customHeight="1" x14ac:dyDescent="0.15">
      <c r="A35" s="212"/>
      <c r="B35" s="174"/>
      <c r="C35" s="28" t="s">
        <v>169</v>
      </c>
      <c r="D35" s="178" t="s">
        <v>163</v>
      </c>
      <c r="E35" s="217"/>
      <c r="F35" s="75" t="str">
        <f>IF(K35="","",VLOOKUP(K35,学校名!$A:$B,2,FALSE))</f>
        <v>寄居城北・自由の森</v>
      </c>
      <c r="G35" s="13" t="str">
        <f>IF(L35="","",VLOOKUP(L35,学校名!$A:$B,2,FALSE))</f>
        <v>浦和一女</v>
      </c>
      <c r="H35" s="241" t="str">
        <f>IF(P35="","",VLOOKUP(P35,学校名!$A:$B,2,FALSE))</f>
        <v>秋草学園</v>
      </c>
      <c r="I35" s="179"/>
      <c r="K35" s="14">
        <v>34</v>
      </c>
      <c r="L35" s="2">
        <v>21</v>
      </c>
      <c r="P35" s="14">
        <v>33</v>
      </c>
    </row>
    <row r="36" spans="1:16" ht="20.25" customHeight="1" thickBot="1" x14ac:dyDescent="0.2">
      <c r="A36" s="212"/>
      <c r="B36" s="174"/>
      <c r="C36" s="28" t="s">
        <v>170</v>
      </c>
      <c r="D36" s="247" t="s">
        <v>164</v>
      </c>
      <c r="E36" s="248"/>
      <c r="F36" s="52" t="str">
        <f>IF(K36="","",VLOOKUP(K36,学校名!$A:$B,2,FALSE))</f>
        <v>川口総合</v>
      </c>
      <c r="G36" s="5" t="str">
        <f>IF(L36="","",VLOOKUP(L36,学校名!$A:$B,2,FALSE))</f>
        <v>宮代</v>
      </c>
      <c r="H36" s="244" t="str">
        <f>IF(P36="","",VLOOKUP(P36,学校名!$A:$B,2,FALSE))</f>
        <v>埼玉平成</v>
      </c>
      <c r="I36" s="245"/>
      <c r="K36" s="14">
        <v>9</v>
      </c>
      <c r="L36" s="2">
        <v>32</v>
      </c>
      <c r="P36" s="14">
        <v>4</v>
      </c>
    </row>
    <row r="37" spans="1:16" ht="20.25" customHeight="1" thickTop="1" x14ac:dyDescent="0.15">
      <c r="A37" s="212"/>
      <c r="B37" s="182" t="s">
        <v>41</v>
      </c>
      <c r="C37" s="64" t="s">
        <v>62</v>
      </c>
      <c r="D37" s="183" t="s">
        <v>217</v>
      </c>
      <c r="E37" s="228"/>
      <c r="F37" s="63" t="str">
        <f>IF(K37="","",VLOOKUP(K37,学校名!$A:$B,2,FALSE))</f>
        <v>入間向陽</v>
      </c>
      <c r="G37" s="65" t="str">
        <f>IF(L37="","",VLOOKUP(L37,学校名!$A:$B,2,FALSE))</f>
        <v>越ヶ谷</v>
      </c>
      <c r="H37" s="246" t="str">
        <f>IF(P37="","",VLOOKUP(P37,学校名!$A:$B,2,FALSE))</f>
        <v>本庄第一</v>
      </c>
      <c r="I37" s="184"/>
      <c r="K37" s="14">
        <v>1</v>
      </c>
      <c r="L37" s="2">
        <v>14</v>
      </c>
      <c r="P37" s="14">
        <v>3</v>
      </c>
    </row>
    <row r="38" spans="1:16" ht="20.25" customHeight="1" x14ac:dyDescent="0.15">
      <c r="A38" s="212"/>
      <c r="B38" s="174"/>
      <c r="C38" s="27" t="s">
        <v>171</v>
      </c>
      <c r="D38" s="178" t="s">
        <v>201</v>
      </c>
      <c r="E38" s="217"/>
      <c r="F38" s="18" t="str">
        <f>IF(K38="","",VLOOKUP(K38,学校名!$A:$B,2,FALSE))</f>
        <v>熊谷女子</v>
      </c>
      <c r="G38" s="13" t="str">
        <f>IF(L38="","",VLOOKUP(L38,学校名!$A:$B,2,FALSE))</f>
        <v>浦和西</v>
      </c>
      <c r="H38" s="241" t="str">
        <f>IF(P38="","",VLOOKUP(P38,学校名!$A:$B,2,FALSE))</f>
        <v>越ヶ谷</v>
      </c>
      <c r="I38" s="179"/>
      <c r="K38" s="14">
        <v>11</v>
      </c>
      <c r="L38" s="2">
        <v>19</v>
      </c>
      <c r="P38" s="14">
        <v>14</v>
      </c>
    </row>
    <row r="39" spans="1:16" ht="20.25" customHeight="1" thickBot="1" x14ac:dyDescent="0.2">
      <c r="A39" s="212"/>
      <c r="B39" s="175"/>
      <c r="C39" s="66" t="s">
        <v>63</v>
      </c>
      <c r="D39" s="180" t="s">
        <v>75</v>
      </c>
      <c r="E39" s="227"/>
      <c r="F39" s="61" t="str">
        <f>IF(K39="","",VLOOKUP(K39,学校名!$A:$B,2,FALSE))</f>
        <v>本庄第一</v>
      </c>
      <c r="G39" s="62" t="str">
        <f>IF(L39="","",VLOOKUP(L39,学校名!$A:$B,2,FALSE))</f>
        <v>所沢</v>
      </c>
      <c r="H39" s="255" t="str">
        <f>IF(P39="","",VLOOKUP(P39,学校名!$A:$B,2,FALSE))</f>
        <v>浦和西</v>
      </c>
      <c r="I39" s="181"/>
      <c r="K39" s="14">
        <v>3</v>
      </c>
      <c r="L39" s="2">
        <v>25</v>
      </c>
      <c r="P39" s="14">
        <v>19</v>
      </c>
    </row>
    <row r="40" spans="1:16" ht="20.25" customHeight="1" thickTop="1" x14ac:dyDescent="0.15">
      <c r="A40" s="212"/>
      <c r="B40" s="182" t="s">
        <v>215</v>
      </c>
      <c r="C40" s="64" t="s">
        <v>178</v>
      </c>
      <c r="D40" s="166" t="s">
        <v>56</v>
      </c>
      <c r="E40" s="216"/>
      <c r="F40" s="29" t="str">
        <f>IF(K40="","",VLOOKUP(K40,学校名!$A:$B,2,FALSE))</f>
        <v>山村学園</v>
      </c>
      <c r="G40" s="4" t="str">
        <f>IF(L40="","",VLOOKUP(L40,学校名!$A:$B,2,FALSE))</f>
        <v>市立浦和</v>
      </c>
      <c r="H40" s="240" t="str">
        <f>IF(P40="","",VLOOKUP(P40,学校名!$A:$B,2,FALSE))</f>
        <v>久喜</v>
      </c>
      <c r="I40" s="187"/>
      <c r="K40" s="14">
        <v>2</v>
      </c>
      <c r="L40" s="2">
        <v>22</v>
      </c>
      <c r="P40" s="14">
        <v>16</v>
      </c>
    </row>
    <row r="41" spans="1:16" ht="20.25" customHeight="1" x14ac:dyDescent="0.15">
      <c r="A41" s="212"/>
      <c r="B41" s="174"/>
      <c r="C41" s="27" t="s">
        <v>57</v>
      </c>
      <c r="D41" s="166" t="s">
        <v>72</v>
      </c>
      <c r="E41" s="216"/>
      <c r="F41" s="29" t="str">
        <f>IF(K41="","",VLOOKUP(K41,学校名!$A:$B,2,FALSE))</f>
        <v>大宮南</v>
      </c>
      <c r="G41" s="4" t="str">
        <f>IF(L41="","",VLOOKUP(L41,学校名!$A:$B,2,FALSE))</f>
        <v>北本</v>
      </c>
      <c r="H41" s="240" t="str">
        <f>IF(P41="","",VLOOKUP(P41,学校名!$A:$B,2,FALSE))</f>
        <v>南稜</v>
      </c>
      <c r="I41" s="187"/>
      <c r="K41" s="14">
        <v>10</v>
      </c>
      <c r="L41" s="2">
        <v>18</v>
      </c>
      <c r="P41" s="14">
        <v>20</v>
      </c>
    </row>
    <row r="42" spans="1:16" ht="20.25" customHeight="1" x14ac:dyDescent="0.15">
      <c r="A42" s="212"/>
      <c r="B42" s="174"/>
      <c r="C42" s="19" t="s">
        <v>180</v>
      </c>
      <c r="D42" s="178" t="s">
        <v>73</v>
      </c>
      <c r="E42" s="217"/>
      <c r="F42" s="29" t="str">
        <f>IF(K42="","",VLOOKUP(K42,学校名!$A:$B,2,FALSE))</f>
        <v>久喜</v>
      </c>
      <c r="G42" s="4" t="str">
        <f>IF(L42="","",VLOOKUP(L42,学校名!$A:$B,2,FALSE))</f>
        <v>庄和</v>
      </c>
      <c r="H42" s="241" t="str">
        <f>IF(P42="","",VLOOKUP(P42,学校名!$A:$B,2,FALSE))</f>
        <v>山村学園</v>
      </c>
      <c r="I42" s="179"/>
      <c r="K42" s="14">
        <v>16</v>
      </c>
      <c r="L42" s="2">
        <v>6</v>
      </c>
      <c r="P42" s="14">
        <v>2</v>
      </c>
    </row>
    <row r="43" spans="1:16" ht="20.25" customHeight="1" thickBot="1" x14ac:dyDescent="0.2">
      <c r="A43" s="213"/>
      <c r="B43" s="214"/>
      <c r="C43" s="28" t="s">
        <v>179</v>
      </c>
      <c r="D43" s="247" t="s">
        <v>75</v>
      </c>
      <c r="E43" s="248"/>
      <c r="F43" s="52" t="str">
        <f>IF(K43="","",VLOOKUP(K43,学校名!$A:$B,2,FALSE))</f>
        <v>南稜</v>
      </c>
      <c r="G43" s="78" t="str">
        <f>IF(L43="","",VLOOKUP(L43,学校名!$A:$B,2,FALSE))</f>
        <v>明の星･大妻･武蔵野</v>
      </c>
      <c r="H43" s="244" t="str">
        <f>IF(P43="","",VLOOKUP(P43,学校名!$A:$B,2,FALSE))</f>
        <v>大宮南</v>
      </c>
      <c r="I43" s="245"/>
      <c r="K43" s="14">
        <v>20</v>
      </c>
      <c r="L43" s="2">
        <v>30</v>
      </c>
      <c r="P43" s="14">
        <v>10</v>
      </c>
    </row>
    <row r="44" spans="1:16" ht="20.25" customHeight="1" x14ac:dyDescent="0.15">
      <c r="A44" s="215" t="s">
        <v>204</v>
      </c>
      <c r="B44" s="173" t="s">
        <v>183</v>
      </c>
      <c r="C44" s="17" t="s">
        <v>58</v>
      </c>
      <c r="D44" s="176" t="s">
        <v>172</v>
      </c>
      <c r="E44" s="224"/>
      <c r="F44" s="16" t="str">
        <f>IF(K44="","",VLOOKUP(K44,学校名!$A:$B,2,FALSE))</f>
        <v>花咲徳栄</v>
      </c>
      <c r="G44" s="25" t="str">
        <f>IF(L44="","",VLOOKUP(L44,学校名!$A:$B,2,FALSE))</f>
        <v>浦和実業</v>
      </c>
      <c r="H44" s="242" t="str">
        <f>IF(P44="","",VLOOKUP(P44,学校名!$A:$B,2,FALSE))</f>
        <v>埼玉栄</v>
      </c>
      <c r="I44" s="177"/>
      <c r="K44" s="14">
        <v>23</v>
      </c>
      <c r="L44" s="2">
        <v>24</v>
      </c>
      <c r="P44" s="14">
        <v>8</v>
      </c>
    </row>
    <row r="45" spans="1:16" ht="20.25" customHeight="1" x14ac:dyDescent="0.15">
      <c r="A45" s="215"/>
      <c r="B45" s="174"/>
      <c r="C45" s="27" t="s">
        <v>195</v>
      </c>
      <c r="D45" s="178" t="s">
        <v>220</v>
      </c>
      <c r="E45" s="217"/>
      <c r="F45" s="18" t="str">
        <f>IF(K45="","",VLOOKUP(K45,学校名!$A:$B,2,FALSE))</f>
        <v>宮代</v>
      </c>
      <c r="G45" s="13" t="str">
        <f>IF(L45="","",VLOOKUP(L45,学校名!$A:$B,2,FALSE))</f>
        <v>淑徳与野</v>
      </c>
      <c r="H45" s="241" t="str">
        <f>IF(P45="","",VLOOKUP(P45,学校名!$A:$B,2,FALSE))</f>
        <v>杉戸農業</v>
      </c>
      <c r="I45" s="179"/>
      <c r="K45" s="14">
        <v>32</v>
      </c>
      <c r="L45" s="2">
        <v>15</v>
      </c>
      <c r="P45" s="14">
        <v>17</v>
      </c>
    </row>
    <row r="46" spans="1:16" ht="20.25" customHeight="1" x14ac:dyDescent="0.15">
      <c r="A46" s="215"/>
      <c r="B46" s="174"/>
      <c r="C46" s="19" t="s">
        <v>63</v>
      </c>
      <c r="D46" s="178" t="s">
        <v>221</v>
      </c>
      <c r="E46" s="217"/>
      <c r="F46" s="18" t="str">
        <f>IF(K46="","",VLOOKUP(K46,学校名!$A:$B,2,FALSE))</f>
        <v>川口総合</v>
      </c>
      <c r="G46" s="13" t="str">
        <f>IF(L46="","",VLOOKUP(L46,学校名!$A:$B,2,FALSE))</f>
        <v>埼玉栄</v>
      </c>
      <c r="H46" s="241" t="str">
        <f>IF(P46="","",VLOOKUP(P46,学校名!$A:$B,2,FALSE))</f>
        <v>花咲徳栄</v>
      </c>
      <c r="I46" s="179"/>
      <c r="K46" s="14">
        <v>9</v>
      </c>
      <c r="L46" s="2">
        <v>8</v>
      </c>
      <c r="P46" s="14">
        <v>23</v>
      </c>
    </row>
    <row r="47" spans="1:16" ht="20.25" customHeight="1" thickBot="1" x14ac:dyDescent="0.2">
      <c r="A47" s="215"/>
      <c r="B47" s="174"/>
      <c r="C47" s="32" t="s">
        <v>219</v>
      </c>
      <c r="D47" s="247" t="s">
        <v>222</v>
      </c>
      <c r="E47" s="248"/>
      <c r="F47" s="52" t="str">
        <f>IF(K47="","",VLOOKUP(K47,学校名!$A:$B,2,FALSE))</f>
        <v>南稜</v>
      </c>
      <c r="G47" s="5" t="str">
        <f>IF(L47="","",VLOOKUP(L47,学校名!$A:$B,2,FALSE))</f>
        <v>杉戸農業</v>
      </c>
      <c r="H47" s="244" t="str">
        <f>IF(P47="","",VLOOKUP(P47,学校名!$A:$B,2,FALSE))</f>
        <v>宮代</v>
      </c>
      <c r="I47" s="245"/>
      <c r="K47" s="14">
        <v>20</v>
      </c>
      <c r="L47" s="2">
        <v>17</v>
      </c>
      <c r="P47" s="14">
        <v>32</v>
      </c>
    </row>
    <row r="48" spans="1:16" ht="20.25" customHeight="1" thickTop="1" x14ac:dyDescent="0.15">
      <c r="A48" s="215"/>
      <c r="B48" s="182" t="s">
        <v>29</v>
      </c>
      <c r="C48" s="64" t="s">
        <v>58</v>
      </c>
      <c r="D48" s="183" t="s">
        <v>56</v>
      </c>
      <c r="E48" s="228"/>
      <c r="F48" s="63" t="str">
        <f>IF(K48="","",VLOOKUP(K48,学校名!$A:$B,2,FALSE))</f>
        <v>大宮開成</v>
      </c>
      <c r="G48" s="65" t="str">
        <f>IF(L48="","",VLOOKUP(L48,学校名!$A:$B,2,FALSE))</f>
        <v>狭山ヶ丘</v>
      </c>
      <c r="H48" s="246" t="str">
        <f>IF(P48="","",VLOOKUP(P48,学校名!$A:$B,2,FALSE))</f>
        <v>所沢</v>
      </c>
      <c r="I48" s="184"/>
      <c r="K48" s="14">
        <v>13</v>
      </c>
      <c r="L48" s="2">
        <v>27</v>
      </c>
      <c r="P48" s="14">
        <v>25</v>
      </c>
    </row>
    <row r="49" spans="1:54" ht="20.25" customHeight="1" x14ac:dyDescent="0.15">
      <c r="A49" s="215"/>
      <c r="B49" s="174"/>
      <c r="C49" s="27" t="s">
        <v>57</v>
      </c>
      <c r="D49" s="178" t="s">
        <v>72</v>
      </c>
      <c r="E49" s="217"/>
      <c r="F49" s="18" t="str">
        <f>IF(K49="","",VLOOKUP(K49,学校名!$A:$B,2,FALSE))</f>
        <v>埼玉平成</v>
      </c>
      <c r="G49" s="13" t="str">
        <f>IF(L49="","",VLOOKUP(L49,学校名!$A:$B,2,FALSE))</f>
        <v>浦和西</v>
      </c>
      <c r="H49" s="241" t="str">
        <f>IF(P49="","",VLOOKUP(P49,学校名!$A:$B,2,FALSE))</f>
        <v>市立浦和</v>
      </c>
      <c r="I49" s="179"/>
      <c r="K49" s="14">
        <v>4</v>
      </c>
      <c r="L49" s="2">
        <v>19</v>
      </c>
      <c r="P49" s="14">
        <v>22</v>
      </c>
    </row>
    <row r="50" spans="1:54" ht="20.25" customHeight="1" x14ac:dyDescent="0.15">
      <c r="A50" s="215"/>
      <c r="B50" s="174"/>
      <c r="C50" s="27" t="s">
        <v>63</v>
      </c>
      <c r="D50" s="178" t="s">
        <v>73</v>
      </c>
      <c r="E50" s="217"/>
      <c r="F50" s="18" t="str">
        <f>IF(K50="","",VLOOKUP(K50,学校名!$A:$B,2,FALSE))</f>
        <v>秋草学園</v>
      </c>
      <c r="G50" s="13" t="str">
        <f>IF(L50="","",VLOOKUP(L50,学校名!$A:$B,2,FALSE))</f>
        <v>所沢</v>
      </c>
      <c r="H50" s="241" t="str">
        <f>IF(P50="","",VLOOKUP(P50,学校名!$A:$B,2,FALSE))</f>
        <v>大宮開成</v>
      </c>
      <c r="I50" s="179"/>
      <c r="K50" s="14">
        <v>33</v>
      </c>
      <c r="L50" s="2">
        <v>25</v>
      </c>
      <c r="P50" s="14">
        <v>13</v>
      </c>
    </row>
    <row r="51" spans="1:54" ht="20.25" customHeight="1" thickBot="1" x14ac:dyDescent="0.2">
      <c r="A51" s="215"/>
      <c r="B51" s="175"/>
      <c r="C51" s="66" t="s">
        <v>82</v>
      </c>
      <c r="D51" s="180" t="s">
        <v>75</v>
      </c>
      <c r="E51" s="227"/>
      <c r="F51" s="61" t="str">
        <f>IF(K51="","",VLOOKUP(K51,学校名!$A:$B,2,FALSE))</f>
        <v>市立浦和</v>
      </c>
      <c r="G51" s="76" t="str">
        <f>IF(L51="","",VLOOKUP(L51,学校名!$A:$B,2,FALSE))</f>
        <v>寄居城北・自由の森</v>
      </c>
      <c r="H51" s="255" t="str">
        <f>IF(P51="","",VLOOKUP(P51,学校名!$A:$B,2,FALSE))</f>
        <v>浦和西</v>
      </c>
      <c r="I51" s="181"/>
      <c r="K51" s="14">
        <v>22</v>
      </c>
      <c r="L51" s="2">
        <v>34</v>
      </c>
      <c r="P51" s="14">
        <v>19</v>
      </c>
    </row>
    <row r="52" spans="1:54" ht="20.25" customHeight="1" thickTop="1" x14ac:dyDescent="0.15">
      <c r="A52" s="212"/>
      <c r="B52" s="174" t="s">
        <v>1</v>
      </c>
      <c r="C52" s="27" t="s">
        <v>58</v>
      </c>
      <c r="D52" s="166" t="s">
        <v>56</v>
      </c>
      <c r="E52" s="216"/>
      <c r="F52" s="29" t="str">
        <f>IF(K52="","",VLOOKUP(K52,学校名!$A:$B,2,FALSE))</f>
        <v>熊谷女子</v>
      </c>
      <c r="G52" s="4" t="str">
        <f>IF(L52="","",VLOOKUP(L52,学校名!$A:$B,2,FALSE))</f>
        <v>昌平</v>
      </c>
      <c r="H52" s="240" t="str">
        <f>IF(P52="","",VLOOKUP(P52,学校名!$A:$B,2,FALSE))</f>
        <v>明の星･大妻･武蔵野</v>
      </c>
      <c r="I52" s="187"/>
      <c r="K52" s="14">
        <v>11</v>
      </c>
      <c r="L52" s="2">
        <v>26</v>
      </c>
      <c r="P52" s="14">
        <v>30</v>
      </c>
    </row>
    <row r="53" spans="1:54" ht="20.25" customHeight="1" x14ac:dyDescent="0.15">
      <c r="A53" s="212"/>
      <c r="B53" s="174"/>
      <c r="C53" s="27" t="s">
        <v>57</v>
      </c>
      <c r="D53" s="178" t="s">
        <v>216</v>
      </c>
      <c r="E53" s="217"/>
      <c r="F53" s="18" t="str">
        <f>IF(K53="","",VLOOKUP(K53,学校名!$A:$B,2,FALSE))</f>
        <v>本庄第一</v>
      </c>
      <c r="G53" s="13" t="str">
        <f>IF(L53="","",VLOOKUP(L53,学校名!$A:$B,2,FALSE))</f>
        <v>和光国際</v>
      </c>
      <c r="H53" s="241" t="str">
        <f>IF(P53="","",VLOOKUP(P53,学校名!$A:$B,2,FALSE))</f>
        <v>熊谷女子</v>
      </c>
      <c r="I53" s="179"/>
      <c r="K53" s="14">
        <v>3</v>
      </c>
      <c r="L53" s="2">
        <v>7</v>
      </c>
      <c r="P53" s="14">
        <v>11</v>
      </c>
    </row>
    <row r="54" spans="1:54" ht="20.25" customHeight="1" thickBot="1" x14ac:dyDescent="0.2">
      <c r="A54" s="213"/>
      <c r="B54" s="214"/>
      <c r="C54" s="69" t="s">
        <v>63</v>
      </c>
      <c r="D54" s="218" t="s">
        <v>213</v>
      </c>
      <c r="E54" s="219"/>
      <c r="F54" s="77" t="str">
        <f>IF(K54="","",VLOOKUP(K54,学校名!$A:$B,2,FALSE))</f>
        <v>明の星･大妻･武蔵野</v>
      </c>
      <c r="G54" s="26" t="str">
        <f>IF(L54="","",VLOOKUP(L54,学校名!$A:$B,2,FALSE))</f>
        <v>本庄</v>
      </c>
      <c r="H54" s="243" t="str">
        <f>IF(P54="","",VLOOKUP(P54,学校名!$A:$B,2,FALSE))</f>
        <v>和光国際</v>
      </c>
      <c r="I54" s="231"/>
      <c r="K54" s="14">
        <v>30</v>
      </c>
      <c r="L54" s="2">
        <v>28</v>
      </c>
      <c r="P54" s="14">
        <v>7</v>
      </c>
    </row>
    <row r="55" spans="1:54" ht="19.5" customHeight="1" x14ac:dyDescent="0.15">
      <c r="A55" s="9"/>
      <c r="B55" s="30"/>
      <c r="C55" s="9"/>
      <c r="D55" s="220" t="s">
        <v>225</v>
      </c>
      <c r="E55" s="220"/>
      <c r="F55" s="9"/>
      <c r="G55" s="45" t="s">
        <v>226</v>
      </c>
      <c r="H55" s="9"/>
      <c r="I55" s="3"/>
      <c r="J55" s="1"/>
      <c r="K55" s="1"/>
      <c r="L55" s="1"/>
    </row>
    <row r="56" spans="1:54" ht="25.5" customHeight="1" x14ac:dyDescent="0.15">
      <c r="A56" s="9"/>
      <c r="B56" s="30"/>
      <c r="C56" s="9"/>
      <c r="D56" s="9"/>
      <c r="E56" s="9"/>
      <c r="F56" s="9"/>
      <c r="G56" s="9"/>
      <c r="H56" s="9"/>
      <c r="I56" s="3"/>
      <c r="J56" s="1"/>
      <c r="K56" s="1"/>
      <c r="L56" s="1"/>
    </row>
    <row r="57" spans="1:54" ht="14.25" customHeight="1" x14ac:dyDescent="0.15">
      <c r="A57" s="9"/>
      <c r="B57" s="30"/>
      <c r="C57" s="9"/>
      <c r="D57" s="9"/>
      <c r="E57" s="9"/>
      <c r="F57" s="9"/>
      <c r="G57" s="9"/>
      <c r="H57" s="9"/>
      <c r="I57" s="3"/>
      <c r="J57" s="1"/>
      <c r="K57" s="1"/>
      <c r="L57" s="1"/>
    </row>
    <row r="58" spans="1:54" ht="13.5" customHeight="1" x14ac:dyDescent="0.15">
      <c r="A58" s="53" t="s">
        <v>177</v>
      </c>
      <c r="B58" s="30"/>
      <c r="C58" s="9"/>
      <c r="D58" s="9"/>
      <c r="E58" s="9"/>
      <c r="F58" s="9"/>
      <c r="G58" s="9"/>
      <c r="H58" s="9"/>
      <c r="I58" s="3"/>
      <c r="J58" s="1"/>
      <c r="K58" s="1"/>
      <c r="L58" s="1"/>
    </row>
    <row r="59" spans="1:54" ht="13.5" customHeight="1" x14ac:dyDescent="0.15">
      <c r="A59" s="53"/>
      <c r="B59" s="30"/>
      <c r="C59" s="9"/>
      <c r="D59" s="9"/>
      <c r="E59" s="9"/>
      <c r="F59" s="9"/>
      <c r="G59" s="9"/>
      <c r="H59" s="9"/>
      <c r="I59" s="3"/>
      <c r="J59" s="1"/>
      <c r="K59" s="1"/>
      <c r="L59" s="1"/>
    </row>
    <row r="60" spans="1:54" ht="13.5" customHeight="1" x14ac:dyDescent="0.15">
      <c r="A60" s="9"/>
      <c r="B60" s="30"/>
      <c r="C60" s="9"/>
      <c r="D60" s="9"/>
      <c r="E60" s="9"/>
      <c r="F60" s="9"/>
      <c r="G60" s="9"/>
      <c r="H60" s="9"/>
      <c r="I60" s="3"/>
      <c r="J60" s="1"/>
      <c r="K60" s="1"/>
      <c r="S60" s="1"/>
      <c r="AK60" s="41"/>
    </row>
    <row r="61" spans="1:54" ht="13.5" customHeight="1" x14ac:dyDescent="0.15">
      <c r="A61" s="9"/>
      <c r="B61" s="30"/>
      <c r="C61" s="9"/>
      <c r="D61" s="9"/>
      <c r="E61" s="9"/>
      <c r="F61" s="9"/>
      <c r="G61" s="9"/>
      <c r="H61" s="9"/>
      <c r="I61" s="3"/>
      <c r="J61" s="1"/>
      <c r="K61" s="1"/>
      <c r="S61" s="1"/>
      <c r="AC61" s="11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40"/>
    </row>
    <row r="62" spans="1:54" ht="13.5" customHeight="1" x14ac:dyDescent="0.15">
      <c r="A62" s="9"/>
      <c r="B62" s="30"/>
      <c r="C62" s="9"/>
      <c r="D62" s="9"/>
      <c r="E62" s="9"/>
      <c r="F62" s="9"/>
      <c r="G62" s="9"/>
      <c r="H62" s="9"/>
      <c r="I62" s="3"/>
      <c r="S62" s="9"/>
      <c r="T62" s="3"/>
      <c r="U62" s="9"/>
      <c r="V62" s="9"/>
      <c r="W62" s="9"/>
      <c r="X62" s="10"/>
      <c r="Y62" s="6"/>
      <c r="Z62" s="6"/>
      <c r="AA62" s="6"/>
      <c r="AB62" s="6"/>
      <c r="AC62" s="6"/>
      <c r="AD62" s="6"/>
      <c r="AE62" s="6"/>
      <c r="AF62" s="7"/>
      <c r="AG62" s="3"/>
      <c r="AH62" s="3"/>
      <c r="AI62" s="3"/>
      <c r="AJ62" s="3"/>
      <c r="AK62" s="3"/>
      <c r="AL62" s="3"/>
      <c r="AM62" s="3"/>
      <c r="AN62" s="3"/>
      <c r="AO62" s="5"/>
      <c r="AP62" s="6"/>
      <c r="AQ62" s="6"/>
      <c r="AR62" s="6"/>
      <c r="AS62" s="6"/>
      <c r="AT62" s="6"/>
      <c r="AU62" s="6"/>
      <c r="AV62" s="6"/>
      <c r="AW62" s="4"/>
      <c r="AX62" s="9"/>
      <c r="AY62" s="9"/>
      <c r="AZ62" s="9"/>
      <c r="BA62" s="3"/>
      <c r="BB62" s="3"/>
    </row>
    <row r="63" spans="1:54" ht="13.5" customHeight="1" x14ac:dyDescent="0.15">
      <c r="A63" s="9"/>
      <c r="B63" s="30"/>
      <c r="C63" s="9"/>
      <c r="D63" s="9"/>
      <c r="E63" s="9"/>
      <c r="F63" s="9"/>
      <c r="G63" s="9"/>
      <c r="H63" s="9"/>
      <c r="I63" s="3"/>
      <c r="K63" s="37"/>
      <c r="S63" s="9"/>
      <c r="T63" s="9"/>
      <c r="U63" s="9"/>
      <c r="V63" s="9"/>
      <c r="W63" s="5"/>
      <c r="X63" s="6"/>
      <c r="Y63" s="6"/>
      <c r="Z63" s="7"/>
      <c r="AA63" s="4"/>
      <c r="AB63" s="3"/>
      <c r="AC63" s="3"/>
      <c r="AD63" s="3"/>
      <c r="AE63" s="5"/>
      <c r="AF63" s="6"/>
      <c r="AG63" s="6"/>
      <c r="AH63" s="12"/>
      <c r="AI63" s="4"/>
      <c r="AJ63" s="3"/>
      <c r="AK63" s="3"/>
      <c r="AL63" s="10"/>
      <c r="AM63" s="13"/>
      <c r="AN63" s="6"/>
      <c r="AO63" s="6"/>
      <c r="AP63" s="6"/>
      <c r="AQ63" s="4"/>
      <c r="AR63" s="3"/>
      <c r="AS63" s="3"/>
      <c r="AT63" s="3"/>
      <c r="AU63" s="5"/>
      <c r="AV63" s="6"/>
      <c r="AW63" s="6"/>
      <c r="AX63" s="7"/>
      <c r="AY63" s="9"/>
      <c r="AZ63" s="9"/>
      <c r="BA63" s="9"/>
      <c r="BB63" s="9"/>
    </row>
    <row r="64" spans="1:54" ht="13.5" customHeight="1" x14ac:dyDescent="0.15">
      <c r="A64" s="9"/>
      <c r="B64" s="30"/>
      <c r="C64" s="9"/>
      <c r="D64" s="9"/>
      <c r="E64" s="9"/>
      <c r="F64" s="9"/>
      <c r="G64" s="9"/>
      <c r="H64" s="9"/>
      <c r="I64" s="3"/>
      <c r="K64" s="37"/>
      <c r="S64" s="9"/>
      <c r="T64" s="9"/>
      <c r="U64" s="9"/>
      <c r="V64" s="5"/>
      <c r="W64" s="7"/>
      <c r="X64" s="9"/>
      <c r="Y64" s="34"/>
      <c r="Z64" s="5"/>
      <c r="AA64" s="7"/>
      <c r="AB64" s="3"/>
      <c r="AC64" s="3"/>
      <c r="AD64" s="5"/>
      <c r="AE64" s="7"/>
      <c r="AF64" s="3"/>
      <c r="AG64" s="9"/>
      <c r="AH64" s="5"/>
      <c r="AI64" s="7"/>
      <c r="AJ64" s="3"/>
      <c r="AK64" s="3"/>
      <c r="AL64" s="5"/>
      <c r="AM64" s="7"/>
      <c r="AN64" s="9"/>
      <c r="AO64" s="3"/>
      <c r="AP64" s="5"/>
      <c r="AQ64" s="7"/>
      <c r="AR64" s="3"/>
      <c r="AS64" s="3"/>
      <c r="AT64" s="5"/>
      <c r="AU64" s="7"/>
      <c r="AV64" s="33"/>
      <c r="AW64" s="9"/>
      <c r="AX64" s="5"/>
      <c r="AY64" s="7"/>
      <c r="AZ64" s="9"/>
      <c r="BA64" s="9"/>
      <c r="BB64" s="9"/>
    </row>
    <row r="65" spans="1:54" ht="13.5" customHeight="1" x14ac:dyDescent="0.15">
      <c r="A65" s="9"/>
      <c r="B65" s="30"/>
      <c r="C65" s="9"/>
      <c r="D65" s="9"/>
      <c r="E65" s="9"/>
      <c r="F65" s="9"/>
      <c r="G65" s="9"/>
      <c r="H65" s="9"/>
      <c r="I65" s="3"/>
      <c r="K65" s="37"/>
      <c r="S65" s="43"/>
      <c r="T65" s="30"/>
      <c r="U65" s="30"/>
      <c r="V65" s="49"/>
      <c r="W65" s="50"/>
      <c r="X65" s="43"/>
      <c r="Y65" s="43"/>
      <c r="Z65" s="49"/>
      <c r="AA65" s="43"/>
      <c r="AB65" s="49"/>
      <c r="AC65" s="50"/>
      <c r="AD65" s="43"/>
      <c r="AE65" s="43"/>
      <c r="AF65" s="49"/>
      <c r="AG65" s="50"/>
      <c r="AH65" s="43"/>
      <c r="AI65" s="43"/>
      <c r="AJ65" s="49"/>
      <c r="AK65" s="50"/>
      <c r="AL65" s="43"/>
      <c r="AM65" s="43"/>
      <c r="AN65" s="49"/>
      <c r="AO65" s="50"/>
      <c r="AP65" s="43"/>
      <c r="AQ65" s="43"/>
      <c r="AR65" s="49"/>
      <c r="AS65" s="30"/>
      <c r="AT65" s="49"/>
      <c r="AU65" s="50"/>
      <c r="AV65" s="43"/>
      <c r="AW65" s="43"/>
      <c r="AX65" s="49"/>
      <c r="AY65" s="50"/>
      <c r="AZ65" s="30"/>
      <c r="BA65" s="30"/>
      <c r="BB65" s="43"/>
    </row>
    <row r="66" spans="1:54" ht="13.5" customHeight="1" x14ac:dyDescent="0.15">
      <c r="A66" s="9"/>
      <c r="B66" s="30"/>
      <c r="C66" s="9"/>
      <c r="D66" s="9"/>
      <c r="E66" s="9"/>
      <c r="F66" s="9"/>
      <c r="G66" s="9"/>
      <c r="H66" s="9"/>
      <c r="I66" s="3"/>
      <c r="K66" s="37"/>
      <c r="S66" s="59"/>
      <c r="T66" s="59"/>
      <c r="U66" s="239" t="s">
        <v>129</v>
      </c>
      <c r="V66" s="239"/>
      <c r="W66" s="239" t="s">
        <v>161</v>
      </c>
      <c r="X66" s="239"/>
      <c r="Y66" s="239" t="s">
        <v>131</v>
      </c>
      <c r="Z66" s="239"/>
      <c r="AA66" s="239" t="s">
        <v>135</v>
      </c>
      <c r="AB66" s="239"/>
      <c r="AC66" s="239" t="s">
        <v>124</v>
      </c>
      <c r="AD66" s="239"/>
      <c r="AE66" s="239" t="s">
        <v>136</v>
      </c>
      <c r="AF66" s="239"/>
      <c r="AG66" s="239" t="s">
        <v>130</v>
      </c>
      <c r="AH66" s="239"/>
      <c r="AI66" s="239" t="s">
        <v>133</v>
      </c>
      <c r="AJ66" s="239"/>
      <c r="AK66" s="239" t="s">
        <v>125</v>
      </c>
      <c r="AL66" s="239"/>
      <c r="AM66" s="239" t="s">
        <v>134</v>
      </c>
      <c r="AN66" s="239"/>
      <c r="AO66" s="239" t="s">
        <v>126</v>
      </c>
      <c r="AP66" s="239"/>
      <c r="AQ66" s="239" t="s">
        <v>132</v>
      </c>
      <c r="AR66" s="239"/>
      <c r="AS66" s="239" t="s">
        <v>123</v>
      </c>
      <c r="AT66" s="239"/>
      <c r="AU66" s="239" t="s">
        <v>122</v>
      </c>
      <c r="AV66" s="239"/>
      <c r="AW66" s="239" t="s">
        <v>127</v>
      </c>
      <c r="AX66" s="239"/>
      <c r="AY66" s="239" t="s">
        <v>128</v>
      </c>
      <c r="AZ66" s="239"/>
      <c r="BA66" s="59"/>
      <c r="BB66" s="59"/>
    </row>
    <row r="67" spans="1:54" ht="13.5" customHeight="1" x14ac:dyDescent="0.15">
      <c r="A67" s="9"/>
      <c r="B67" s="30"/>
      <c r="C67" s="9"/>
      <c r="D67" s="9"/>
      <c r="E67" s="9"/>
      <c r="F67" s="9"/>
      <c r="G67" s="9"/>
      <c r="H67" s="9"/>
      <c r="I67" s="3"/>
      <c r="K67" s="37"/>
      <c r="S67" s="59"/>
      <c r="T67" s="59"/>
      <c r="U67" s="239"/>
      <c r="V67" s="239"/>
      <c r="W67" s="239"/>
      <c r="X67" s="239"/>
      <c r="Y67" s="239"/>
      <c r="Z67" s="239"/>
      <c r="AA67" s="239"/>
      <c r="AB67" s="239"/>
      <c r="AC67" s="239"/>
      <c r="AD67" s="239"/>
      <c r="AE67" s="239"/>
      <c r="AF67" s="239"/>
      <c r="AG67" s="239"/>
      <c r="AH67" s="239"/>
      <c r="AI67" s="239"/>
      <c r="AJ67" s="239"/>
      <c r="AK67" s="239"/>
      <c r="AL67" s="239"/>
      <c r="AM67" s="239"/>
      <c r="AN67" s="239"/>
      <c r="AO67" s="239"/>
      <c r="AP67" s="239"/>
      <c r="AQ67" s="239"/>
      <c r="AR67" s="239"/>
      <c r="AS67" s="239"/>
      <c r="AT67" s="239"/>
      <c r="AU67" s="239"/>
      <c r="AV67" s="239"/>
      <c r="AW67" s="239"/>
      <c r="AX67" s="239"/>
      <c r="AY67" s="239"/>
      <c r="AZ67" s="239"/>
      <c r="BA67" s="59"/>
      <c r="BB67" s="59"/>
    </row>
    <row r="68" spans="1:54" ht="13.5" customHeight="1" x14ac:dyDescent="0.15">
      <c r="A68" s="9"/>
      <c r="B68" s="30"/>
      <c r="C68" s="9"/>
      <c r="D68" s="9"/>
      <c r="E68" s="9"/>
      <c r="F68" s="9"/>
      <c r="G68" s="9"/>
      <c r="H68" s="9"/>
      <c r="I68" s="3"/>
      <c r="J68" s="42"/>
      <c r="K68" s="42"/>
      <c r="S68" s="59"/>
      <c r="T68" s="59"/>
      <c r="U68" s="239"/>
      <c r="V68" s="239"/>
      <c r="W68" s="239"/>
      <c r="X68" s="239"/>
      <c r="Y68" s="239"/>
      <c r="Z68" s="239"/>
      <c r="AA68" s="239"/>
      <c r="AB68" s="239"/>
      <c r="AC68" s="239"/>
      <c r="AD68" s="239"/>
      <c r="AE68" s="239"/>
      <c r="AF68" s="239"/>
      <c r="AG68" s="239"/>
      <c r="AH68" s="239"/>
      <c r="AI68" s="239"/>
      <c r="AJ68" s="239"/>
      <c r="AK68" s="239"/>
      <c r="AL68" s="239"/>
      <c r="AM68" s="239"/>
      <c r="AN68" s="239"/>
      <c r="AO68" s="239"/>
      <c r="AP68" s="239"/>
      <c r="AQ68" s="239"/>
      <c r="AR68" s="239"/>
      <c r="AS68" s="239"/>
      <c r="AT68" s="239"/>
      <c r="AU68" s="239"/>
      <c r="AV68" s="239"/>
      <c r="AW68" s="239"/>
      <c r="AX68" s="239"/>
      <c r="AY68" s="239"/>
      <c r="AZ68" s="239"/>
      <c r="BA68" s="59"/>
      <c r="BB68" s="59"/>
    </row>
    <row r="69" spans="1:54" ht="22.5" customHeight="1" x14ac:dyDescent="0.15">
      <c r="A69" s="9"/>
      <c r="B69" s="30"/>
      <c r="C69" s="9"/>
      <c r="D69" s="9"/>
      <c r="E69" s="9"/>
      <c r="F69" s="9"/>
      <c r="G69" s="9"/>
      <c r="H69" s="9"/>
      <c r="I69" s="3"/>
      <c r="J69" s="42"/>
      <c r="K69" s="42"/>
      <c r="L69" s="43"/>
      <c r="M69" s="43"/>
      <c r="N69" s="35"/>
      <c r="O69" s="35"/>
      <c r="P69" s="35"/>
      <c r="Q69" s="35"/>
      <c r="R69" s="35"/>
      <c r="S69" s="59"/>
      <c r="T69" s="59"/>
      <c r="U69" s="239"/>
      <c r="V69" s="239"/>
      <c r="W69" s="239"/>
      <c r="X69" s="239"/>
      <c r="Y69" s="239"/>
      <c r="Z69" s="239"/>
      <c r="AA69" s="239"/>
      <c r="AB69" s="239"/>
      <c r="AC69" s="239"/>
      <c r="AD69" s="239"/>
      <c r="AE69" s="239"/>
      <c r="AF69" s="239"/>
      <c r="AG69" s="239"/>
      <c r="AH69" s="239"/>
      <c r="AI69" s="239"/>
      <c r="AJ69" s="239"/>
      <c r="AK69" s="239"/>
      <c r="AL69" s="239"/>
      <c r="AM69" s="239"/>
      <c r="AN69" s="239"/>
      <c r="AO69" s="239"/>
      <c r="AP69" s="239"/>
      <c r="AQ69" s="239"/>
      <c r="AR69" s="239"/>
      <c r="AS69" s="239"/>
      <c r="AT69" s="239"/>
      <c r="AU69" s="239"/>
      <c r="AV69" s="239"/>
      <c r="AW69" s="239"/>
      <c r="AX69" s="239"/>
      <c r="AY69" s="239"/>
      <c r="AZ69" s="239"/>
      <c r="BA69" s="59"/>
      <c r="BB69" s="59"/>
    </row>
    <row r="70" spans="1:54" ht="21" customHeight="1" thickBot="1" x14ac:dyDescent="0.2">
      <c r="A70" s="53" t="s">
        <v>12</v>
      </c>
      <c r="B70" s="3"/>
      <c r="C70" s="3"/>
      <c r="D70" s="3"/>
      <c r="E70" s="3"/>
      <c r="F70" s="3"/>
      <c r="G70" s="3"/>
      <c r="H70" s="3"/>
      <c r="I70" s="3"/>
      <c r="J70" s="1"/>
      <c r="K70" s="1"/>
      <c r="L70" s="1"/>
    </row>
    <row r="71" spans="1:54" ht="18" customHeight="1" thickBot="1" x14ac:dyDescent="0.2">
      <c r="A71" s="22" t="s">
        <v>7</v>
      </c>
      <c r="B71" s="31" t="s">
        <v>8</v>
      </c>
      <c r="C71" s="24" t="s">
        <v>55</v>
      </c>
      <c r="D71" s="163" t="s">
        <v>9</v>
      </c>
      <c r="E71" s="168"/>
      <c r="F71" s="169" t="s">
        <v>10</v>
      </c>
      <c r="G71" s="168"/>
      <c r="H71" s="261" t="s">
        <v>11</v>
      </c>
      <c r="I71" s="262"/>
    </row>
    <row r="72" spans="1:54" ht="21" customHeight="1" x14ac:dyDescent="0.15">
      <c r="A72" s="211" t="s">
        <v>205</v>
      </c>
      <c r="B72" s="232" t="s">
        <v>190</v>
      </c>
      <c r="C72" s="17" t="s">
        <v>64</v>
      </c>
      <c r="D72" s="224" t="s">
        <v>56</v>
      </c>
      <c r="E72" s="225"/>
      <c r="F72" s="16" t="s">
        <v>18</v>
      </c>
      <c r="G72" s="25" t="s">
        <v>197</v>
      </c>
      <c r="H72" s="258" t="s">
        <v>14</v>
      </c>
      <c r="I72" s="235"/>
    </row>
    <row r="73" spans="1:54" ht="21" customHeight="1" x14ac:dyDescent="0.15">
      <c r="A73" s="212"/>
      <c r="B73" s="233"/>
      <c r="C73" s="19" t="s">
        <v>144</v>
      </c>
      <c r="D73" s="217" t="s">
        <v>72</v>
      </c>
      <c r="E73" s="226"/>
      <c r="F73" s="18" t="s">
        <v>114</v>
      </c>
      <c r="G73" s="13" t="s">
        <v>227</v>
      </c>
      <c r="H73" s="257" t="s">
        <v>15</v>
      </c>
      <c r="I73" s="230"/>
    </row>
    <row r="74" spans="1:54" ht="21" customHeight="1" x14ac:dyDescent="0.15">
      <c r="A74" s="212"/>
      <c r="B74" s="233"/>
      <c r="C74" s="19" t="s">
        <v>145</v>
      </c>
      <c r="D74" s="217" t="s">
        <v>73</v>
      </c>
      <c r="E74" s="226"/>
      <c r="F74" s="18" t="s">
        <v>20</v>
      </c>
      <c r="G74" s="13" t="s">
        <v>228</v>
      </c>
      <c r="H74" s="257" t="s">
        <v>16</v>
      </c>
      <c r="I74" s="230"/>
    </row>
    <row r="75" spans="1:54" ht="21" customHeight="1" thickBot="1" x14ac:dyDescent="0.2">
      <c r="A75" s="212"/>
      <c r="B75" s="256"/>
      <c r="C75" s="60" t="s">
        <v>146</v>
      </c>
      <c r="D75" s="180" t="s">
        <v>75</v>
      </c>
      <c r="E75" s="227"/>
      <c r="F75" s="61" t="s">
        <v>151</v>
      </c>
      <c r="G75" s="62" t="s">
        <v>229</v>
      </c>
      <c r="H75" s="263" t="s">
        <v>17</v>
      </c>
      <c r="I75" s="264"/>
    </row>
    <row r="76" spans="1:54" ht="21" customHeight="1" thickTop="1" x14ac:dyDescent="0.15">
      <c r="A76" s="212"/>
      <c r="B76" s="182" t="s">
        <v>41</v>
      </c>
      <c r="C76" s="73" t="s">
        <v>147</v>
      </c>
      <c r="D76" s="228" t="s">
        <v>56</v>
      </c>
      <c r="E76" s="229"/>
      <c r="F76" s="51" t="s">
        <v>230</v>
      </c>
      <c r="G76" s="33" t="s">
        <v>152</v>
      </c>
      <c r="H76" s="265" t="s">
        <v>155</v>
      </c>
      <c r="I76" s="266"/>
    </row>
    <row r="77" spans="1:54" ht="21" customHeight="1" x14ac:dyDescent="0.15">
      <c r="A77" s="212"/>
      <c r="B77" s="174"/>
      <c r="C77" s="19" t="s">
        <v>148</v>
      </c>
      <c r="D77" s="217" t="s">
        <v>72</v>
      </c>
      <c r="E77" s="230"/>
      <c r="F77" s="18" t="s">
        <v>231</v>
      </c>
      <c r="G77" s="13" t="s">
        <v>113</v>
      </c>
      <c r="H77" s="257" t="s">
        <v>156</v>
      </c>
      <c r="I77" s="230"/>
    </row>
    <row r="78" spans="1:54" ht="21" customHeight="1" x14ac:dyDescent="0.15">
      <c r="A78" s="212"/>
      <c r="B78" s="174"/>
      <c r="C78" s="28" t="s">
        <v>149</v>
      </c>
      <c r="D78" s="217" t="s">
        <v>73</v>
      </c>
      <c r="E78" s="230"/>
      <c r="F78" s="52" t="s">
        <v>232</v>
      </c>
      <c r="G78" s="5" t="s">
        <v>13</v>
      </c>
      <c r="H78" s="257" t="s">
        <v>45</v>
      </c>
      <c r="I78" s="230"/>
    </row>
    <row r="79" spans="1:54" ht="21" customHeight="1" thickBot="1" x14ac:dyDescent="0.2">
      <c r="A79" s="213"/>
      <c r="B79" s="214"/>
      <c r="C79" s="21" t="s">
        <v>150</v>
      </c>
      <c r="D79" s="218" t="s">
        <v>75</v>
      </c>
      <c r="E79" s="231"/>
      <c r="F79" s="20" t="s">
        <v>233</v>
      </c>
      <c r="G79" s="26" t="s">
        <v>23</v>
      </c>
      <c r="H79" s="259" t="s">
        <v>25</v>
      </c>
      <c r="I79" s="260"/>
    </row>
    <row r="80" spans="1:54" ht="21" customHeight="1" x14ac:dyDescent="0.15">
      <c r="A80" s="211" t="s">
        <v>206</v>
      </c>
      <c r="B80" s="232" t="s">
        <v>211</v>
      </c>
      <c r="C80" s="17" t="s">
        <v>65</v>
      </c>
      <c r="D80" s="224" t="s">
        <v>56</v>
      </c>
      <c r="E80" s="235"/>
      <c r="F80" s="16" t="s">
        <v>24</v>
      </c>
      <c r="G80" s="25" t="s">
        <v>44</v>
      </c>
      <c r="H80" s="258" t="s">
        <v>191</v>
      </c>
      <c r="I80" s="235"/>
      <c r="J80" s="44" t="s">
        <v>83</v>
      </c>
    </row>
    <row r="81" spans="1:10" ht="21" customHeight="1" x14ac:dyDescent="0.15">
      <c r="A81" s="212"/>
      <c r="B81" s="233"/>
      <c r="C81" s="19" t="s">
        <v>66</v>
      </c>
      <c r="D81" s="217" t="s">
        <v>72</v>
      </c>
      <c r="E81" s="230"/>
      <c r="F81" s="18" t="s">
        <v>19</v>
      </c>
      <c r="G81" s="13" t="s">
        <v>26</v>
      </c>
      <c r="H81" s="257" t="s">
        <v>192</v>
      </c>
      <c r="I81" s="230"/>
      <c r="J81" s="44" t="s">
        <v>84</v>
      </c>
    </row>
    <row r="82" spans="1:10" ht="21" customHeight="1" x14ac:dyDescent="0.15">
      <c r="A82" s="212"/>
      <c r="B82" s="233"/>
      <c r="C82" s="19" t="s">
        <v>67</v>
      </c>
      <c r="D82" s="217" t="s">
        <v>73</v>
      </c>
      <c r="E82" s="230"/>
      <c r="F82" s="18" t="s">
        <v>21</v>
      </c>
      <c r="G82" s="13" t="s">
        <v>154</v>
      </c>
      <c r="H82" s="257" t="s">
        <v>193</v>
      </c>
      <c r="I82" s="230"/>
      <c r="J82" s="44" t="s">
        <v>84</v>
      </c>
    </row>
    <row r="83" spans="1:10" ht="21" customHeight="1" thickBot="1" x14ac:dyDescent="0.2">
      <c r="A83" s="213"/>
      <c r="B83" s="234"/>
      <c r="C83" s="21" t="s">
        <v>68</v>
      </c>
      <c r="D83" s="218" t="s">
        <v>75</v>
      </c>
      <c r="E83" s="231"/>
      <c r="F83" s="20" t="s">
        <v>22</v>
      </c>
      <c r="G83" s="26" t="s">
        <v>153</v>
      </c>
      <c r="H83" s="259" t="s">
        <v>194</v>
      </c>
      <c r="I83" s="260"/>
      <c r="J83" s="44" t="s">
        <v>84</v>
      </c>
    </row>
    <row r="84" spans="1:10" ht="21" customHeight="1" x14ac:dyDescent="0.15">
      <c r="A84" s="211" t="s">
        <v>207</v>
      </c>
      <c r="B84" s="232" t="s">
        <v>210</v>
      </c>
      <c r="C84" s="17" t="s">
        <v>76</v>
      </c>
      <c r="D84" s="224" t="s">
        <v>56</v>
      </c>
      <c r="E84" s="235"/>
      <c r="F84" s="16" t="s">
        <v>97</v>
      </c>
      <c r="G84" s="25" t="s">
        <v>98</v>
      </c>
      <c r="H84" s="258" t="s">
        <v>93</v>
      </c>
      <c r="I84" s="235"/>
    </row>
    <row r="85" spans="1:10" ht="21" customHeight="1" x14ac:dyDescent="0.15">
      <c r="A85" s="212"/>
      <c r="B85" s="233"/>
      <c r="C85" s="19" t="s">
        <v>77</v>
      </c>
      <c r="D85" s="217" t="s">
        <v>72</v>
      </c>
      <c r="E85" s="230"/>
      <c r="F85" s="18" t="s">
        <v>100</v>
      </c>
      <c r="G85" s="13" t="s">
        <v>99</v>
      </c>
      <c r="H85" s="257" t="s">
        <v>94</v>
      </c>
      <c r="I85" s="230"/>
      <c r="J85" s="44" t="s">
        <v>85</v>
      </c>
    </row>
    <row r="86" spans="1:10" ht="21" customHeight="1" x14ac:dyDescent="0.15">
      <c r="A86" s="212"/>
      <c r="B86" s="233"/>
      <c r="C86" s="19" t="s">
        <v>78</v>
      </c>
      <c r="D86" s="217" t="s">
        <v>73</v>
      </c>
      <c r="E86" s="230"/>
      <c r="F86" s="18" t="s">
        <v>101</v>
      </c>
      <c r="G86" s="13" t="s">
        <v>102</v>
      </c>
      <c r="H86" s="257" t="s">
        <v>95</v>
      </c>
      <c r="I86" s="230"/>
      <c r="J86" s="44" t="s">
        <v>86</v>
      </c>
    </row>
    <row r="87" spans="1:10" ht="21" customHeight="1" thickBot="1" x14ac:dyDescent="0.2">
      <c r="A87" s="213"/>
      <c r="B87" s="234"/>
      <c r="C87" s="21" t="s">
        <v>79</v>
      </c>
      <c r="D87" s="218" t="s">
        <v>75</v>
      </c>
      <c r="E87" s="231"/>
      <c r="F87" s="20" t="s">
        <v>103</v>
      </c>
      <c r="G87" s="26" t="s">
        <v>104</v>
      </c>
      <c r="H87" s="259" t="s">
        <v>96</v>
      </c>
      <c r="I87" s="260"/>
    </row>
    <row r="88" spans="1:10" ht="21" customHeight="1" x14ac:dyDescent="0.15">
      <c r="A88" s="211" t="s">
        <v>208</v>
      </c>
      <c r="B88" s="232" t="s">
        <v>209</v>
      </c>
      <c r="C88" s="17" t="s">
        <v>80</v>
      </c>
      <c r="D88" s="224" t="s">
        <v>56</v>
      </c>
      <c r="E88" s="235"/>
      <c r="F88" s="16" t="s">
        <v>105</v>
      </c>
      <c r="G88" s="25" t="s">
        <v>106</v>
      </c>
      <c r="H88" s="258" t="s">
        <v>91</v>
      </c>
      <c r="I88" s="235"/>
      <c r="J88" s="44" t="s">
        <v>87</v>
      </c>
    </row>
    <row r="89" spans="1:10" ht="21" customHeight="1" x14ac:dyDescent="0.15">
      <c r="A89" s="212"/>
      <c r="B89" s="233"/>
      <c r="C89" s="19" t="s">
        <v>69</v>
      </c>
      <c r="D89" s="217" t="s">
        <v>72</v>
      </c>
      <c r="E89" s="230"/>
      <c r="F89" s="18" t="s">
        <v>107</v>
      </c>
      <c r="G89" s="13" t="s">
        <v>108</v>
      </c>
      <c r="H89" s="257" t="s">
        <v>92</v>
      </c>
      <c r="I89" s="230"/>
      <c r="J89" s="44" t="s">
        <v>88</v>
      </c>
    </row>
    <row r="90" spans="1:10" ht="21" customHeight="1" x14ac:dyDescent="0.15">
      <c r="A90" s="212"/>
      <c r="B90" s="233"/>
      <c r="C90" s="19" t="s">
        <v>81</v>
      </c>
      <c r="D90" s="217" t="s">
        <v>73</v>
      </c>
      <c r="E90" s="230"/>
      <c r="F90" s="18" t="s">
        <v>109</v>
      </c>
      <c r="G90" s="13" t="s">
        <v>110</v>
      </c>
      <c r="H90" s="257" t="s">
        <v>71</v>
      </c>
      <c r="I90" s="230"/>
      <c r="J90" s="44" t="s">
        <v>89</v>
      </c>
    </row>
    <row r="91" spans="1:10" ht="21" customHeight="1" thickBot="1" x14ac:dyDescent="0.2">
      <c r="A91" s="213"/>
      <c r="B91" s="234"/>
      <c r="C91" s="21" t="s">
        <v>82</v>
      </c>
      <c r="D91" s="218" t="s">
        <v>75</v>
      </c>
      <c r="E91" s="231"/>
      <c r="F91" s="20" t="s">
        <v>111</v>
      </c>
      <c r="G91" s="26" t="s">
        <v>112</v>
      </c>
      <c r="H91" s="259" t="s">
        <v>70</v>
      </c>
      <c r="I91" s="260"/>
      <c r="J91" s="44" t="s">
        <v>90</v>
      </c>
    </row>
    <row r="92" spans="1:10" ht="14.25" customHeight="1" x14ac:dyDescent="0.15">
      <c r="A92" s="36"/>
      <c r="B92" s="45"/>
      <c r="C92" s="9"/>
      <c r="D92" s="9"/>
      <c r="E92" s="9"/>
      <c r="F92" s="9"/>
      <c r="G92" s="9"/>
      <c r="H92" s="9"/>
      <c r="I92" s="9"/>
    </row>
  </sheetData>
  <mergeCells count="186">
    <mergeCell ref="H89:I89"/>
    <mergeCell ref="H38:I38"/>
    <mergeCell ref="H51:I51"/>
    <mergeCell ref="H42:I42"/>
    <mergeCell ref="D46:E46"/>
    <mergeCell ref="H46:I46"/>
    <mergeCell ref="D45:E45"/>
    <mergeCell ref="D48:E48"/>
    <mergeCell ref="D42:E42"/>
    <mergeCell ref="D41:E41"/>
    <mergeCell ref="H41:I41"/>
    <mergeCell ref="D40:E40"/>
    <mergeCell ref="H47:I47"/>
    <mergeCell ref="H48:I48"/>
    <mergeCell ref="H49:I49"/>
    <mergeCell ref="H74:I74"/>
    <mergeCell ref="H75:I75"/>
    <mergeCell ref="H84:I84"/>
    <mergeCell ref="H85:I85"/>
    <mergeCell ref="H82:I82"/>
    <mergeCell ref="H80:I80"/>
    <mergeCell ref="H76:I76"/>
    <mergeCell ref="D83:E83"/>
    <mergeCell ref="H90:I90"/>
    <mergeCell ref="B84:B87"/>
    <mergeCell ref="D84:E84"/>
    <mergeCell ref="H88:I88"/>
    <mergeCell ref="H53:I53"/>
    <mergeCell ref="H86:I86"/>
    <mergeCell ref="B88:B91"/>
    <mergeCell ref="D88:E88"/>
    <mergeCell ref="D73:E73"/>
    <mergeCell ref="H87:I87"/>
    <mergeCell ref="D90:E90"/>
    <mergeCell ref="D71:E71"/>
    <mergeCell ref="D55:E55"/>
    <mergeCell ref="H54:I54"/>
    <mergeCell ref="H77:I77"/>
    <mergeCell ref="H79:I79"/>
    <mergeCell ref="H81:I81"/>
    <mergeCell ref="H73:I73"/>
    <mergeCell ref="H78:I78"/>
    <mergeCell ref="H91:I91"/>
    <mergeCell ref="F71:G71"/>
    <mergeCell ref="H83:I83"/>
    <mergeCell ref="H71:I71"/>
    <mergeCell ref="H72:I72"/>
    <mergeCell ref="A88:A91"/>
    <mergeCell ref="D53:E53"/>
    <mergeCell ref="A72:A79"/>
    <mergeCell ref="A80:A83"/>
    <mergeCell ref="A84:A87"/>
    <mergeCell ref="D86:E86"/>
    <mergeCell ref="B80:B83"/>
    <mergeCell ref="D80:E80"/>
    <mergeCell ref="D91:E91"/>
    <mergeCell ref="B76:B79"/>
    <mergeCell ref="D81:E81"/>
    <mergeCell ref="D77:E77"/>
    <mergeCell ref="D76:E76"/>
    <mergeCell ref="D75:E75"/>
    <mergeCell ref="D78:E78"/>
    <mergeCell ref="B72:B75"/>
    <mergeCell ref="D72:E72"/>
    <mergeCell ref="D74:E74"/>
    <mergeCell ref="D82:E82"/>
    <mergeCell ref="B52:B54"/>
    <mergeCell ref="D79:E79"/>
    <mergeCell ref="D89:E89"/>
    <mergeCell ref="D85:E85"/>
    <mergeCell ref="D87:E87"/>
    <mergeCell ref="H19:I19"/>
    <mergeCell ref="A33:A43"/>
    <mergeCell ref="A44:A54"/>
    <mergeCell ref="D39:E39"/>
    <mergeCell ref="B37:B39"/>
    <mergeCell ref="D54:E54"/>
    <mergeCell ref="H43:I43"/>
    <mergeCell ref="H40:I40"/>
    <mergeCell ref="H52:I52"/>
    <mergeCell ref="D50:E50"/>
    <mergeCell ref="D49:E49"/>
    <mergeCell ref="D51:E51"/>
    <mergeCell ref="D47:E47"/>
    <mergeCell ref="H39:I39"/>
    <mergeCell ref="B40:B43"/>
    <mergeCell ref="B33:B36"/>
    <mergeCell ref="A30:A32"/>
    <mergeCell ref="A19:A29"/>
    <mergeCell ref="D22:E22"/>
    <mergeCell ref="D21:E21"/>
    <mergeCell ref="H21:I21"/>
    <mergeCell ref="H28:I28"/>
    <mergeCell ref="D24:E24"/>
    <mergeCell ref="B7:C7"/>
    <mergeCell ref="B6:C6"/>
    <mergeCell ref="D14:E14"/>
    <mergeCell ref="B10:B12"/>
    <mergeCell ref="B13:B15"/>
    <mergeCell ref="H29:I29"/>
    <mergeCell ref="D9:E9"/>
    <mergeCell ref="H9:I9"/>
    <mergeCell ref="H11:I11"/>
    <mergeCell ref="F9:G9"/>
    <mergeCell ref="H27:I27"/>
    <mergeCell ref="H16:I16"/>
    <mergeCell ref="H24:I24"/>
    <mergeCell ref="H12:I12"/>
    <mergeCell ref="H25:I25"/>
    <mergeCell ref="D29:E29"/>
    <mergeCell ref="H10:I10"/>
    <mergeCell ref="D25:E25"/>
    <mergeCell ref="B26:B29"/>
    <mergeCell ref="H20:I20"/>
    <mergeCell ref="D20:E20"/>
    <mergeCell ref="B23:B25"/>
    <mergeCell ref="H26:I26"/>
    <mergeCell ref="D27:E27"/>
    <mergeCell ref="A1:I1"/>
    <mergeCell ref="H22:I22"/>
    <mergeCell ref="H23:I23"/>
    <mergeCell ref="B3:C3"/>
    <mergeCell ref="B4:C4"/>
    <mergeCell ref="D16:E16"/>
    <mergeCell ref="D12:E12"/>
    <mergeCell ref="D13:E13"/>
    <mergeCell ref="B16:B18"/>
    <mergeCell ref="D19:E19"/>
    <mergeCell ref="B19:B22"/>
    <mergeCell ref="A10:A18"/>
    <mergeCell ref="D11:E11"/>
    <mergeCell ref="D18:E18"/>
    <mergeCell ref="D17:E17"/>
    <mergeCell ref="D15:E15"/>
    <mergeCell ref="D10:E10"/>
    <mergeCell ref="H14:I14"/>
    <mergeCell ref="H15:I15"/>
    <mergeCell ref="H18:I18"/>
    <mergeCell ref="H17:I17"/>
    <mergeCell ref="B5:C5"/>
    <mergeCell ref="D23:E23"/>
    <mergeCell ref="H13:I13"/>
    <mergeCell ref="AY66:AZ69"/>
    <mergeCell ref="AE66:AF69"/>
    <mergeCell ref="AG66:AH69"/>
    <mergeCell ref="AQ66:AR69"/>
    <mergeCell ref="AI66:AJ69"/>
    <mergeCell ref="AM66:AN69"/>
    <mergeCell ref="AO66:AP69"/>
    <mergeCell ref="AW66:AX69"/>
    <mergeCell ref="D26:E26"/>
    <mergeCell ref="W66:X69"/>
    <mergeCell ref="Y66:Z69"/>
    <mergeCell ref="U66:V69"/>
    <mergeCell ref="H44:I44"/>
    <mergeCell ref="H33:I33"/>
    <mergeCell ref="H37:I37"/>
    <mergeCell ref="D36:E36"/>
    <mergeCell ref="D34:E34"/>
    <mergeCell ref="D43:E43"/>
    <mergeCell ref="D52:E52"/>
    <mergeCell ref="D35:E35"/>
    <mergeCell ref="D38:E38"/>
    <mergeCell ref="D28:E28"/>
    <mergeCell ref="AS66:AT69"/>
    <mergeCell ref="AU66:AV69"/>
    <mergeCell ref="AC66:AD69"/>
    <mergeCell ref="AA66:AB69"/>
    <mergeCell ref="AK66:AL69"/>
    <mergeCell ref="B44:B47"/>
    <mergeCell ref="B48:B51"/>
    <mergeCell ref="D31:E31"/>
    <mergeCell ref="H31:I31"/>
    <mergeCell ref="D33:E33"/>
    <mergeCell ref="D37:E37"/>
    <mergeCell ref="D44:E44"/>
    <mergeCell ref="H50:I50"/>
    <mergeCell ref="H45:I45"/>
    <mergeCell ref="B30:B32"/>
    <mergeCell ref="D30:E30"/>
    <mergeCell ref="H30:I30"/>
    <mergeCell ref="D32:E32"/>
    <mergeCell ref="H32:I32"/>
    <mergeCell ref="H35:I35"/>
    <mergeCell ref="H34:I34"/>
    <mergeCell ref="H36:I36"/>
  </mergeCells>
  <phoneticPr fontId="1"/>
  <pageMargins left="0.47244094488188981" right="0.19685039370078741" top="0.28000000000000003" bottom="0" header="0.56000000000000005" footer="0.19685039370078741"/>
  <pageSetup paperSize="9" scale="80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ワークシート" shapeId="1026" r:id="rId4">
          <objectPr defaultSize="0" autoPict="0" r:id="rId5">
            <anchor moveWithCells="1">
              <from>
                <xdr:col>0</xdr:col>
                <xdr:colOff>133350</xdr:colOff>
                <xdr:row>58</xdr:row>
                <xdr:rowOff>66675</xdr:rowOff>
              </from>
              <to>
                <xdr:col>8</xdr:col>
                <xdr:colOff>838200</xdr:colOff>
                <xdr:row>68</xdr:row>
                <xdr:rowOff>190500</xdr:rowOff>
              </to>
            </anchor>
          </objectPr>
        </oleObject>
      </mc:Choice>
      <mc:Fallback>
        <oleObject progId="ワークシート" shapeId="1026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16" workbookViewId="0">
      <selection activeCell="C39" sqref="C39"/>
    </sheetView>
  </sheetViews>
  <sheetFormatPr defaultRowHeight="13.5" x14ac:dyDescent="0.15"/>
  <cols>
    <col min="1" max="1" width="3" customWidth="1"/>
    <col min="2" max="2" width="12.875" customWidth="1"/>
  </cols>
  <sheetData>
    <row r="1" spans="1:5" x14ac:dyDescent="0.15">
      <c r="A1" s="2" t="s">
        <v>46</v>
      </c>
      <c r="B1" s="2" t="s">
        <v>47</v>
      </c>
      <c r="C1" s="14" t="s">
        <v>51</v>
      </c>
      <c r="D1" s="14" t="s">
        <v>52</v>
      </c>
    </row>
    <row r="2" spans="1:5" x14ac:dyDescent="0.15">
      <c r="A2" s="2">
        <v>1</v>
      </c>
      <c r="B2" s="2" t="s">
        <v>41</v>
      </c>
      <c r="C2" s="14">
        <f>COUNTIF(対戦表!$K$10:$L$54,1)</f>
        <v>3</v>
      </c>
      <c r="D2" s="14">
        <f>COUNTIF(対戦表!$P$10:$P$54,1)</f>
        <v>2</v>
      </c>
    </row>
    <row r="3" spans="1:5" x14ac:dyDescent="0.15">
      <c r="A3" s="2">
        <v>2</v>
      </c>
      <c r="B3" s="2" t="s">
        <v>30</v>
      </c>
      <c r="C3" s="14">
        <f>COUNTIF(対戦表!$K$10:$L$54,2)</f>
        <v>3</v>
      </c>
      <c r="D3" s="14">
        <f>COUNTIF(対戦表!$P$10:$P$54,2)</f>
        <v>2</v>
      </c>
    </row>
    <row r="4" spans="1:5" x14ac:dyDescent="0.15">
      <c r="A4" s="2">
        <v>3</v>
      </c>
      <c r="B4" s="2" t="s">
        <v>1</v>
      </c>
      <c r="C4" s="14">
        <f>COUNTIF(対戦表!$K$10:$L$54,3)</f>
        <v>3</v>
      </c>
      <c r="D4" s="14">
        <f>COUNTIF(対戦表!$P$10:$P$54,3)</f>
        <v>2</v>
      </c>
    </row>
    <row r="5" spans="1:5" x14ac:dyDescent="0.15">
      <c r="A5" s="2">
        <v>4</v>
      </c>
      <c r="B5" s="2" t="s">
        <v>0</v>
      </c>
      <c r="C5" s="14">
        <f>COUNTIF(対戦表!$K$10:$L$54,4)</f>
        <v>3</v>
      </c>
      <c r="D5" s="14">
        <f>COUNTIF(対戦表!$P$10:$P$54,4)</f>
        <v>1</v>
      </c>
    </row>
    <row r="6" spans="1:5" x14ac:dyDescent="0.15">
      <c r="A6" s="2">
        <v>5</v>
      </c>
      <c r="B6" s="2" t="s">
        <v>32</v>
      </c>
      <c r="C6" s="14">
        <f>COUNTIF(対戦表!$K$10:$L$54,5)</f>
        <v>2</v>
      </c>
      <c r="D6" s="14">
        <f>COUNTIF(対戦表!$P$10:$P$54,5)</f>
        <v>1</v>
      </c>
    </row>
    <row r="7" spans="1:5" x14ac:dyDescent="0.15">
      <c r="A7" s="2">
        <v>6</v>
      </c>
      <c r="B7" s="2" t="s">
        <v>27</v>
      </c>
      <c r="C7" s="14">
        <f>COUNTIF(対戦表!$K$10:$L$54,6)</f>
        <v>2</v>
      </c>
      <c r="D7" s="14">
        <f>COUNTIF(対戦表!$P$10:$P$54,6)</f>
        <v>1</v>
      </c>
    </row>
    <row r="8" spans="1:5" x14ac:dyDescent="0.15">
      <c r="A8" s="2">
        <v>7</v>
      </c>
      <c r="B8" s="2" t="s">
        <v>37</v>
      </c>
      <c r="C8" s="14">
        <f>COUNTIF(対戦表!$K$10:$L$54,7)</f>
        <v>3</v>
      </c>
      <c r="D8" s="14">
        <f>COUNTIF(対戦表!$P$10:$P$54,7)</f>
        <v>2</v>
      </c>
    </row>
    <row r="9" spans="1:5" x14ac:dyDescent="0.15">
      <c r="A9" s="2">
        <v>8</v>
      </c>
      <c r="B9" s="2" t="s">
        <v>2</v>
      </c>
      <c r="C9" s="14">
        <f>COUNTIF(対戦表!$K$10:$L$54,8)</f>
        <v>3</v>
      </c>
      <c r="D9" s="14">
        <f>COUNTIF(対戦表!$P$10:$P$54,8)</f>
        <v>2</v>
      </c>
    </row>
    <row r="10" spans="1:5" x14ac:dyDescent="0.15">
      <c r="A10" s="2">
        <v>9</v>
      </c>
      <c r="B10" s="2" t="s">
        <v>4</v>
      </c>
      <c r="C10" s="14">
        <f>COUNTIF(対戦表!$K$10:$L$54,9)</f>
        <v>3</v>
      </c>
      <c r="D10" s="14">
        <f>COUNTIF(対戦表!$P$10:$P$54,9)</f>
        <v>2</v>
      </c>
    </row>
    <row r="11" spans="1:5" x14ac:dyDescent="0.15">
      <c r="A11" s="2">
        <v>10</v>
      </c>
      <c r="B11" s="2" t="s">
        <v>48</v>
      </c>
      <c r="C11" s="14">
        <f>COUNTIF(対戦表!$K$10:$L$54,10)</f>
        <v>3</v>
      </c>
      <c r="D11" s="14">
        <f>COUNTIF(対戦表!$P$10:$P$54,10)</f>
        <v>1</v>
      </c>
    </row>
    <row r="12" spans="1:5" x14ac:dyDescent="0.15">
      <c r="A12" s="2">
        <v>11</v>
      </c>
      <c r="B12" s="2" t="s">
        <v>43</v>
      </c>
      <c r="C12" s="14">
        <f>COUNTIF(対戦表!$K$10:$L$54,11)</f>
        <v>3</v>
      </c>
      <c r="D12" s="14">
        <f>COUNTIF(対戦表!$P$10:$P$54,11)</f>
        <v>2</v>
      </c>
    </row>
    <row r="13" spans="1:5" x14ac:dyDescent="0.15">
      <c r="A13" s="2">
        <v>12</v>
      </c>
      <c r="B13" s="2" t="s">
        <v>49</v>
      </c>
      <c r="C13" s="14">
        <f>COUNTIF(対戦表!$K$10:$L$54,12)</f>
        <v>0</v>
      </c>
      <c r="D13" s="14">
        <f>COUNTIF(対戦表!$P$10:$P$54,12)</f>
        <v>0</v>
      </c>
      <c r="E13" t="s">
        <v>182</v>
      </c>
    </row>
    <row r="14" spans="1:5" x14ac:dyDescent="0.15">
      <c r="A14" s="2">
        <v>13</v>
      </c>
      <c r="B14" s="2" t="s">
        <v>3</v>
      </c>
      <c r="C14" s="14">
        <f>COUNTIF(対戦表!$K$10:$L$54,13)</f>
        <v>3</v>
      </c>
      <c r="D14" s="14">
        <f>COUNTIF(対戦表!$P$10:$P$54,13)</f>
        <v>1</v>
      </c>
    </row>
    <row r="15" spans="1:5" x14ac:dyDescent="0.15">
      <c r="A15" s="2">
        <v>14</v>
      </c>
      <c r="B15" s="2" t="s">
        <v>42</v>
      </c>
      <c r="C15" s="14">
        <f>COUNTIF(対戦表!$K$10:$L$54,14)</f>
        <v>3</v>
      </c>
      <c r="D15" s="14">
        <f>COUNTIF(対戦表!$P$10:$P$54,14)</f>
        <v>2</v>
      </c>
    </row>
    <row r="16" spans="1:5" x14ac:dyDescent="0.15">
      <c r="A16" s="2">
        <v>15</v>
      </c>
      <c r="B16" s="2" t="s">
        <v>33</v>
      </c>
      <c r="C16" s="14">
        <f>COUNTIF(対戦表!$K$10:$L$54,15)</f>
        <v>3</v>
      </c>
      <c r="D16" s="14">
        <f>COUNTIF(対戦表!$P$10:$P$54,15)</f>
        <v>0</v>
      </c>
    </row>
    <row r="17" spans="1:5" x14ac:dyDescent="0.15">
      <c r="A17" s="2">
        <v>16</v>
      </c>
      <c r="B17" s="2" t="s">
        <v>6</v>
      </c>
      <c r="C17" s="14">
        <f>COUNTIF(対戦表!$K$10:$L$54,16)</f>
        <v>2</v>
      </c>
      <c r="D17" s="14">
        <f>COUNTIF(対戦表!$P$10:$P$54,16)</f>
        <v>1</v>
      </c>
    </row>
    <row r="18" spans="1:5" x14ac:dyDescent="0.15">
      <c r="A18" s="2">
        <v>17</v>
      </c>
      <c r="B18" s="2" t="s">
        <v>50</v>
      </c>
      <c r="C18" s="14">
        <f>COUNTIF(対戦表!$K$10:$L$54,17)</f>
        <v>3</v>
      </c>
      <c r="D18" s="14">
        <f>COUNTIF(対戦表!$P$10:$P$54,17)</f>
        <v>2</v>
      </c>
    </row>
    <row r="19" spans="1:5" x14ac:dyDescent="0.15">
      <c r="A19" s="2">
        <v>18</v>
      </c>
      <c r="B19" s="2" t="s">
        <v>28</v>
      </c>
      <c r="C19" s="14">
        <f>COUNTIF(対戦表!$K$10:$L$54,18)</f>
        <v>3</v>
      </c>
      <c r="D19" s="14">
        <f>COUNTIF(対戦表!$P$10:$P$54,18)</f>
        <v>1</v>
      </c>
    </row>
    <row r="20" spans="1:5" x14ac:dyDescent="0.15">
      <c r="A20" s="2">
        <v>19</v>
      </c>
      <c r="B20" s="2" t="s">
        <v>5</v>
      </c>
      <c r="C20" s="14">
        <f>COUNTIF(対戦表!$K$10:$L$54,19)</f>
        <v>3</v>
      </c>
      <c r="D20" s="14">
        <f>COUNTIF(対戦表!$P$10:$P$54,19)</f>
        <v>2</v>
      </c>
    </row>
    <row r="21" spans="1:5" x14ac:dyDescent="0.15">
      <c r="A21" s="2">
        <v>20</v>
      </c>
      <c r="B21" s="2" t="s">
        <v>31</v>
      </c>
      <c r="C21" s="14">
        <f>COUNTIF(対戦表!$K$10:$L$54,20)</f>
        <v>3</v>
      </c>
      <c r="D21" s="14">
        <f>COUNTIF(対戦表!$P$10:$P$54,20)</f>
        <v>2</v>
      </c>
    </row>
    <row r="22" spans="1:5" x14ac:dyDescent="0.15">
      <c r="A22" s="2">
        <v>21</v>
      </c>
      <c r="B22" s="2" t="s">
        <v>38</v>
      </c>
      <c r="C22" s="14">
        <f>COUNTIF(対戦表!$K$10:$L$54,21)</f>
        <v>3</v>
      </c>
      <c r="D22" s="14">
        <f>COUNTIF(対戦表!$P$10:$P$54,21)</f>
        <v>2</v>
      </c>
    </row>
    <row r="23" spans="1:5" x14ac:dyDescent="0.15">
      <c r="A23" s="2">
        <v>22</v>
      </c>
      <c r="B23" s="2" t="s">
        <v>34</v>
      </c>
      <c r="C23" s="14">
        <f>COUNTIF(対戦表!$K$10:$L$54,22)</f>
        <v>3</v>
      </c>
      <c r="D23" s="14">
        <f>COUNTIF(対戦表!$P$10:$P$54,22)</f>
        <v>2</v>
      </c>
    </row>
    <row r="24" spans="1:5" x14ac:dyDescent="0.15">
      <c r="A24" s="2">
        <v>23</v>
      </c>
      <c r="B24" s="2" t="s">
        <v>40</v>
      </c>
      <c r="C24" s="14">
        <f>COUNTIF(対戦表!$K$10:$L$54,23)</f>
        <v>3</v>
      </c>
      <c r="D24" s="14">
        <f>COUNTIF(対戦表!$P$10:$P$54,23)</f>
        <v>2</v>
      </c>
    </row>
    <row r="25" spans="1:5" x14ac:dyDescent="0.15">
      <c r="A25" s="2">
        <v>24</v>
      </c>
      <c r="B25" s="2" t="s">
        <v>39</v>
      </c>
      <c r="C25" s="14">
        <f>COUNTIF(対戦表!$K$10:$L$54,24)</f>
        <v>3</v>
      </c>
      <c r="D25" s="14">
        <f>COUNTIF(対戦表!$P$10:$P$54,24)</f>
        <v>2</v>
      </c>
    </row>
    <row r="26" spans="1:5" x14ac:dyDescent="0.15">
      <c r="A26" s="2">
        <v>25</v>
      </c>
      <c r="B26" s="2" t="s">
        <v>29</v>
      </c>
      <c r="C26" s="14">
        <f>COUNTIF(対戦表!$K$10:$L$54,25)</f>
        <v>3</v>
      </c>
      <c r="D26" s="14">
        <f>COUNTIF(対戦表!$P$10:$P$54,25)</f>
        <v>1</v>
      </c>
    </row>
    <row r="27" spans="1:5" x14ac:dyDescent="0.15">
      <c r="A27" s="2">
        <v>26</v>
      </c>
      <c r="B27" s="2" t="s">
        <v>35</v>
      </c>
      <c r="C27" s="14">
        <f>COUNTIF(対戦表!$K$10:$L$54,26)</f>
        <v>3</v>
      </c>
      <c r="D27" s="14">
        <f>COUNTIF(対戦表!$P$10:$P$54,26)</f>
        <v>1</v>
      </c>
    </row>
    <row r="28" spans="1:5" x14ac:dyDescent="0.15">
      <c r="A28" s="2">
        <v>27</v>
      </c>
      <c r="B28" s="2" t="s">
        <v>36</v>
      </c>
      <c r="C28" s="14">
        <f>COUNTIF(対戦表!$K$10:$L$54,27)</f>
        <v>3</v>
      </c>
      <c r="D28" s="14">
        <f>COUNTIF(対戦表!$P$10:$P$54,27)</f>
        <v>1</v>
      </c>
    </row>
    <row r="29" spans="1:5" x14ac:dyDescent="0.15">
      <c r="A29" s="2">
        <v>28</v>
      </c>
      <c r="B29" s="2" t="s">
        <v>121</v>
      </c>
      <c r="C29" s="14">
        <f>COUNTIF(対戦表!$K$10:$L$54,28)</f>
        <v>3</v>
      </c>
      <c r="D29" s="14">
        <f>COUNTIF(対戦表!$P$10:$P$54,28)</f>
        <v>0</v>
      </c>
    </row>
    <row r="30" spans="1:5" x14ac:dyDescent="0.15">
      <c r="A30" s="2">
        <v>29</v>
      </c>
      <c r="B30" s="2" t="s">
        <v>158</v>
      </c>
      <c r="C30" s="14">
        <f>COUNTIF(対戦表!$K$10:$L$54,29)</f>
        <v>0</v>
      </c>
      <c r="D30" s="14">
        <f>COUNTIF(対戦表!$P$10:$P$54,29)</f>
        <v>0</v>
      </c>
      <c r="E30" t="s">
        <v>181</v>
      </c>
    </row>
    <row r="31" spans="1:5" x14ac:dyDescent="0.15">
      <c r="A31" s="54">
        <v>30</v>
      </c>
      <c r="B31" s="54" t="s">
        <v>236</v>
      </c>
      <c r="C31" s="14">
        <f>COUNTIF(対戦表!$K$10:$L$54,30)</f>
        <v>3</v>
      </c>
      <c r="D31" s="14">
        <f>COUNTIF(対戦表!$P$10:$P$54,30)</f>
        <v>2</v>
      </c>
    </row>
    <row r="32" spans="1:5" x14ac:dyDescent="0.15">
      <c r="A32" s="54">
        <v>31</v>
      </c>
      <c r="B32" s="54" t="s">
        <v>162</v>
      </c>
      <c r="C32" s="55">
        <f>COUNTIF(対戦表!$K$10:$L$54,31)</f>
        <v>0</v>
      </c>
      <c r="D32" s="55">
        <f>COUNTIF(対戦表!$P$10:$P$54,31)</f>
        <v>0</v>
      </c>
    </row>
    <row r="33" spans="1:5" x14ac:dyDescent="0.15">
      <c r="A33" s="54">
        <v>32</v>
      </c>
      <c r="B33" s="54" t="s">
        <v>183</v>
      </c>
      <c r="C33" s="55">
        <f>COUNTIF(対戦表!$K$10:$L$54,32)</f>
        <v>3</v>
      </c>
      <c r="D33" s="55">
        <f>COUNTIF(対戦表!$P$10:$P$54,32)</f>
        <v>2</v>
      </c>
    </row>
    <row r="34" spans="1:5" x14ac:dyDescent="0.15">
      <c r="A34" s="54">
        <v>33</v>
      </c>
      <c r="B34" s="54" t="s">
        <v>184</v>
      </c>
      <c r="C34" s="55">
        <f>COUNTIF(対戦表!$K$10:$L$54,33)</f>
        <v>3</v>
      </c>
      <c r="D34" s="55">
        <f>COUNTIF(対戦表!$P$10:$P$54,33)</f>
        <v>1</v>
      </c>
    </row>
    <row r="35" spans="1:5" ht="14.25" thickBot="1" x14ac:dyDescent="0.2">
      <c r="A35" s="70">
        <v>34</v>
      </c>
      <c r="B35" s="70" t="s">
        <v>238</v>
      </c>
      <c r="C35" s="55">
        <f>COUNTIF(対戦表!$K$10:$L$54,34)</f>
        <v>3</v>
      </c>
      <c r="D35" s="55">
        <f>COUNTIF(対戦表!$P$10:$P$54,34)</f>
        <v>0</v>
      </c>
      <c r="E35" t="s">
        <v>181</v>
      </c>
    </row>
    <row r="36" spans="1:5" ht="14.25" thickBot="1" x14ac:dyDescent="0.2">
      <c r="A36" s="56" t="s">
        <v>157</v>
      </c>
      <c r="B36" s="57"/>
      <c r="C36" s="57">
        <f>SUM(C2:C32)</f>
        <v>81</v>
      </c>
      <c r="D36" s="58">
        <f>SUM(D2:D32)</f>
        <v>42</v>
      </c>
    </row>
  </sheetData>
  <phoneticPr fontId="1"/>
  <pageMargins left="0.75" right="0.75" top="1" bottom="1" header="0.51200000000000001" footer="0.51200000000000001"/>
  <pageSetup paperSize="9" scale="14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対戦表 (2)</vt:lpstr>
      <vt:lpstr>対戦表</vt:lpstr>
      <vt:lpstr>学校名</vt:lpstr>
      <vt:lpstr>Sheet3</vt:lpstr>
      <vt:lpstr>対戦表!Print_Area</vt:lpstr>
      <vt:lpstr>'対戦表 (2)'!Print_Area</vt:lpstr>
      <vt:lpstr>学校名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kyoumu02</dc:creator>
  <cp:lastModifiedBy>kobayashi</cp:lastModifiedBy>
  <cp:lastPrinted>2015-01-30T13:32:37Z</cp:lastPrinted>
  <dcterms:created xsi:type="dcterms:W3CDTF">2004-12-15T11:55:44Z</dcterms:created>
  <dcterms:modified xsi:type="dcterms:W3CDTF">2015-01-30T22:01:25Z</dcterms:modified>
</cp:coreProperties>
</file>