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ashi\Downloads\"/>
    </mc:Choice>
  </mc:AlternateContent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対戦表!$A$1:$L$111</definedName>
    <definedName name="トーナメント表" localSheetId="3">決勝トーナメント!$B$10:$AJ$27</definedName>
    <definedName name="学校名">学校名!$A$1:$B$32</definedName>
  </definedNames>
  <calcPr calcId="152511"/>
</workbook>
</file>

<file path=xl/calcChain.xml><?xml version="1.0" encoding="utf-8"?>
<calcChain xmlns="http://schemas.openxmlformats.org/spreadsheetml/2006/main">
  <c r="H84" i="1" l="1"/>
  <c r="H83" i="1"/>
  <c r="F84" i="1"/>
  <c r="F83" i="1"/>
  <c r="F4" i="5" l="1"/>
  <c r="I4" i="5"/>
  <c r="L4" i="5"/>
  <c r="C5" i="5"/>
  <c r="R5" i="5" s="1"/>
  <c r="I5" i="5"/>
  <c r="L5" i="5"/>
  <c r="C6" i="5"/>
  <c r="F6" i="5"/>
  <c r="L6" i="5"/>
  <c r="C7" i="5"/>
  <c r="F7" i="5"/>
  <c r="I7" i="5"/>
  <c r="R7" i="5" s="1"/>
  <c r="T7" i="5"/>
  <c r="S7" i="5"/>
  <c r="U7" i="5" s="1"/>
  <c r="T6" i="5"/>
  <c r="S6" i="5"/>
  <c r="T5" i="5"/>
  <c r="S5" i="5"/>
  <c r="A7" i="5"/>
  <c r="A6" i="5"/>
  <c r="A5" i="5"/>
  <c r="A4" i="5"/>
  <c r="H86" i="1"/>
  <c r="H85" i="1"/>
  <c r="F86" i="1"/>
  <c r="F85" i="1"/>
  <c r="H82" i="1"/>
  <c r="H81" i="1"/>
  <c r="F82" i="1"/>
  <c r="F81" i="1"/>
  <c r="F73" i="1"/>
  <c r="F78" i="1" s="1"/>
  <c r="H73" i="1"/>
  <c r="F77" i="1" s="1"/>
  <c r="F74" i="1"/>
  <c r="H74" i="1"/>
  <c r="F80" i="1" s="1"/>
  <c r="F75" i="1"/>
  <c r="H75" i="1"/>
  <c r="F76" i="1"/>
  <c r="H76" i="1"/>
  <c r="H77" i="1"/>
  <c r="H78" i="1"/>
  <c r="F79" i="1"/>
  <c r="H79" i="1"/>
  <c r="H80" i="1"/>
  <c r="Q7" i="5" l="1"/>
  <c r="P7" i="5"/>
  <c r="R6" i="5"/>
  <c r="Q6" i="5"/>
  <c r="U5" i="5"/>
  <c r="Q5" i="5"/>
  <c r="O7" i="5"/>
  <c r="P5" i="5"/>
  <c r="S4" i="5"/>
  <c r="Q4" i="5"/>
  <c r="P6" i="5"/>
  <c r="U6" i="5"/>
  <c r="C17" i="4"/>
  <c r="P17" i="4" s="1"/>
  <c r="F17" i="4"/>
  <c r="R17" i="4" s="1"/>
  <c r="S17" i="4"/>
  <c r="T17" i="4"/>
  <c r="O18" i="4"/>
  <c r="P18" i="4"/>
  <c r="Q18" i="4"/>
  <c r="R18" i="4"/>
  <c r="S18" i="4"/>
  <c r="T18" i="4"/>
  <c r="U18" i="4"/>
  <c r="C31" i="4"/>
  <c r="Q31" i="4" s="1"/>
  <c r="F31" i="4"/>
  <c r="P31" i="4"/>
  <c r="S31" i="4"/>
  <c r="T31" i="4"/>
  <c r="C32" i="4"/>
  <c r="F32" i="4"/>
  <c r="Q32" i="4" s="1"/>
  <c r="I32" i="4"/>
  <c r="P32" i="4"/>
  <c r="R32" i="4"/>
  <c r="S32" i="4"/>
  <c r="T32" i="4"/>
  <c r="O6" i="5" l="1"/>
  <c r="O5" i="5"/>
  <c r="P4" i="5"/>
  <c r="O4" i="5" s="1"/>
  <c r="T4" i="5"/>
  <c r="U4" i="5" s="1"/>
  <c r="R4" i="5"/>
  <c r="R31" i="4"/>
  <c r="U31" i="4"/>
  <c r="O31" i="4"/>
  <c r="Q17" i="4"/>
  <c r="O17" i="4" s="1"/>
  <c r="U17" i="4"/>
  <c r="U32" i="4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0" i="4" l="1"/>
  <c r="R60" i="4"/>
  <c r="Q53" i="4"/>
  <c r="Q38" i="4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R50" i="4"/>
  <c r="P51" i="4"/>
  <c r="R51" i="4"/>
  <c r="P52" i="4"/>
  <c r="R52" i="4"/>
  <c r="P53" i="4"/>
  <c r="O53" i="4" s="1"/>
  <c r="R53" i="4"/>
  <c r="P57" i="4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P58" i="4"/>
  <c r="P60" i="4"/>
  <c r="P66" i="4"/>
  <c r="P67" i="4"/>
  <c r="O60" i="4" l="1"/>
  <c r="O44" i="4"/>
  <c r="O8" i="4"/>
  <c r="O57" i="4"/>
  <c r="O50" i="4"/>
  <c r="O65" i="4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<sst xmlns="http://schemas.openxmlformats.org/spreadsheetml/2006/main" count="689" uniqueCount="457">
  <si>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</si>
  <si>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</si>
  <si>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</si>
  <si>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</si>
  <si>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</si>
  <si>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</si>
  <si>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</si>
  <si>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</si>
  <si>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</si>
  <si>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</si>
  <si>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</si>
  <si>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</si>
  <si>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</si>
  <si>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</si>
  <si>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</si>
  <si>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</si>
  <si>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</si>
  <si>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</si>
  <si>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</si>
  <si>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</si>
  <si>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</si>
  <si>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</si>
  <si>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</si>
  <si>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</si>
  <si>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</si>
  <si>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</si>
  <si>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</si>
  <si>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</si>
  <si>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</si>
  <si>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</si>
  <si>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</si>
  <si>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</si>
  <si>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</si>
  <si>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</si>
  <si>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</si>
  <si>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</si>
  <si>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</si>
  <si>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</si>
  <si>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</si>
  <si>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</si>
  <si>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</si>
  <si>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</si>
  <si>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</si>
  <si>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</si>
  <si>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</si>
  <si>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</si>
  <si>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</si>
  <si>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</si>
  <si>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</si>
  <si>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</si>
  <si>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</si>
  <si>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</si>
  <si>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</si>
  <si>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</si>
  <si>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</si>
  <si>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</si>
  <si>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</si>
  <si>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</si>
  <si>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</si>
  <si>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G2</t>
    <phoneticPr fontId="1"/>
  </si>
  <si>
    <t>A2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</si>
  <si>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</si>
  <si>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</si>
  <si>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</si>
  <si>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</si>
  <si>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</si>
  <si>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</si>
  <si>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</si>
  <si>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</si>
  <si>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</si>
  <si>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</si>
  <si>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</si>
  <si>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</si>
  <si>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</si>
  <si>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</si>
  <si>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</si>
  <si>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</si>
  <si>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</si>
  <si>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</si>
  <si>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</si>
  <si>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</si>
  <si>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</si>
  <si>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</si>
  <si>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</si>
  <si>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</si>
  <si>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</si>
  <si>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</si>
  <si>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</si>
  <si>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</si>
  <si>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</si>
  <si>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</si>
  <si>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</si>
  <si>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</si>
  <si>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</si>
  <si>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</si>
  <si>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</si>
  <si>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</si>
  <si>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</si>
  <si>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</si>
  <si>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</si>
  <si>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</si>
  <si>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</si>
  <si>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</si>
  <si>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</si>
  <si>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</si>
  <si>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</si>
  <si>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</si>
  <si>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</si>
  <si>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</si>
  <si>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</si>
  <si>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</si>
  <si>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</si>
  <si>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</si>
  <si>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</si>
  <si>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</si>
  <si>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</si>
  <si>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</si>
  <si>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</si>
  <si>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</si>
  <si>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</si>
  <si>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</si>
  <si>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</si>
  <si>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</si>
  <si>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</si>
  <si>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</si>
  <si>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</si>
  <si>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</si>
  <si>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</si>
  <si>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</si>
  <si>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</si>
  <si>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</si>
  <si>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</si>
  <si>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</si>
  <si>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</si>
  <si>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</si>
  <si>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</si>
  <si>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</si>
  <si>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</si>
  <si>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</si>
  <si>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</si>
  <si>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</si>
  <si>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</si>
  <si>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</si>
  <si>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</si>
  <si>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</si>
  <si>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</si>
  <si>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</si>
  <si>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</si>
  <si>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</si>
  <si>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</si>
  <si>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</si>
  <si>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</si>
  <si>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</si>
  <si>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</si>
  <si>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</si>
  <si>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</si>
  <si>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</si>
  <si>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</si>
  <si>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</si>
  <si>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</si>
  <si>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</si>
  <si>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</si>
  <si>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</si>
  <si>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</si>
  <si>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</si>
  <si>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</si>
  <si>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</si>
  <si>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</si>
  <si>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</si>
  <si>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</si>
  <si>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</si>
  <si>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</si>
  <si>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</si>
  <si>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</si>
  <si>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</si>
  <si>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</si>
  <si>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</si>
  <si>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</si>
  <si>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</si>
  <si>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</si>
  <si>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①</t>
    <phoneticPr fontId="1"/>
  </si>
  <si>
    <t>　９：３０ ～ １０：５０</t>
    <phoneticPr fontId="1"/>
  </si>
  <si>
    <t>本庄</t>
  </si>
  <si>
    <t>熊谷女子</t>
  </si>
  <si>
    <t>②</t>
    <phoneticPr fontId="1"/>
  </si>
  <si>
    <t>１１：００ ～ １２：２０</t>
    <phoneticPr fontId="1"/>
  </si>
  <si>
    <t>北本・寄居</t>
  </si>
  <si>
    <t>③</t>
    <phoneticPr fontId="1"/>
  </si>
  <si>
    <t>１２：３０ ～ １３：５０</t>
    <phoneticPr fontId="1"/>
  </si>
  <si>
    <t>秋草学園</t>
  </si>
  <si>
    <t>　９：３０ ～ １０：５０</t>
  </si>
  <si>
    <t>大宮開成</t>
  </si>
  <si>
    <t>自由の森</t>
  </si>
  <si>
    <t>１１：００ ～ １２：２０</t>
  </si>
  <si>
    <t>大宮南</t>
  </si>
  <si>
    <t>明の星</t>
  </si>
  <si>
    <t>１２：３０ ～ １３：５０</t>
  </si>
  <si>
    <t>所沢</t>
  </si>
  <si>
    <t>杉戸農業</t>
  </si>
  <si>
    <t>南稜</t>
  </si>
  <si>
    <t>越ヶ谷</t>
  </si>
  <si>
    <t>川越南</t>
  </si>
  <si>
    <t>庄和</t>
  </si>
  <si>
    <t>宮代</t>
  </si>
  <si>
    <t>狭山ヶ丘</t>
  </si>
  <si>
    <t>市立浦和</t>
  </si>
  <si>
    <t>①</t>
  </si>
  <si>
    <t>②</t>
  </si>
  <si>
    <t>和光国際</t>
  </si>
  <si>
    <t>③</t>
  </si>
  <si>
    <t>埼玉栄</t>
  </si>
  <si>
    <t>川口総合</t>
    <rPh sb="0" eb="2">
      <t>カワグチ</t>
    </rPh>
    <rPh sb="2" eb="4">
      <t>ソウゴウ</t>
    </rPh>
    <phoneticPr fontId="2"/>
  </si>
  <si>
    <t>松山女子</t>
  </si>
  <si>
    <t>大宮武蔵野</t>
  </si>
  <si>
    <t>大妻嵐山</t>
  </si>
  <si>
    <t>８/１９　　　　　（金）</t>
    <rPh sb="10" eb="11">
      <t>キン</t>
    </rPh>
    <phoneticPr fontId="1"/>
  </si>
  <si>
    <t>寄居城北</t>
    <rPh sb="0" eb="2">
      <t>ヨリイ</t>
    </rPh>
    <rPh sb="2" eb="4">
      <t>ジョウホク</t>
    </rPh>
    <phoneticPr fontId="1"/>
  </si>
  <si>
    <t>越谷総合</t>
    <rPh sb="0" eb="2">
      <t>コシガヤ</t>
    </rPh>
    <rPh sb="2" eb="4">
      <t>ソウゴウ</t>
    </rPh>
    <phoneticPr fontId="1"/>
  </si>
  <si>
    <t>東松山岩鼻サッカー場</t>
    <rPh sb="0" eb="3">
      <t>ヒガシマツヤマ</t>
    </rPh>
    <rPh sb="3" eb="5">
      <t>イワハナ</t>
    </rPh>
    <rPh sb="9" eb="10">
      <t>ジョウ</t>
    </rPh>
    <phoneticPr fontId="1"/>
  </si>
  <si>
    <t>８/２５　　　　　　　（木）</t>
    <rPh sb="12" eb="13">
      <t>キ</t>
    </rPh>
    <phoneticPr fontId="1"/>
  </si>
  <si>
    <t>越谷総合Ａ</t>
    <rPh sb="0" eb="2">
      <t>コシガヤ</t>
    </rPh>
    <rPh sb="2" eb="4">
      <t>ソウゴウ</t>
    </rPh>
    <phoneticPr fontId="1"/>
  </si>
  <si>
    <t>越谷総合Ｂ</t>
    <rPh sb="0" eb="2">
      <t>コシガヤ</t>
    </rPh>
    <rPh sb="2" eb="4">
      <t>ソウゴウ</t>
    </rPh>
    <phoneticPr fontId="1"/>
  </si>
  <si>
    <t>８/２８　　（日）</t>
    <rPh sb="7" eb="8">
      <t>ニチ</t>
    </rPh>
    <phoneticPr fontId="1"/>
  </si>
  <si>
    <t>９/３　　（土）　　</t>
    <rPh sb="6" eb="7">
      <t>ド</t>
    </rPh>
    <phoneticPr fontId="1"/>
  </si>
  <si>
    <t>９/４　　　（日）</t>
    <rPh sb="7" eb="8">
      <t>ニチ</t>
    </rPh>
    <phoneticPr fontId="1"/>
  </si>
  <si>
    <t>９/１０　　　（土）</t>
    <rPh sb="8" eb="9">
      <t>ド</t>
    </rPh>
    <phoneticPr fontId="1"/>
  </si>
  <si>
    <t>９/１１　　　（日）</t>
    <rPh sb="8" eb="9">
      <t>ニチ</t>
    </rPh>
    <phoneticPr fontId="1"/>
  </si>
  <si>
    <t>９/１８　　　（日）</t>
    <rPh sb="8" eb="9">
      <t>ニチ</t>
    </rPh>
    <phoneticPr fontId="1"/>
  </si>
  <si>
    <t>東松山　　陸上競技場</t>
    <rPh sb="0" eb="3">
      <t>ヒガシマツヤマ</t>
    </rPh>
    <rPh sb="5" eb="7">
      <t>リクジョウ</t>
    </rPh>
    <rPh sb="7" eb="10">
      <t>キョウギジョウ</t>
    </rPh>
    <phoneticPr fontId="1"/>
  </si>
  <si>
    <t>①</t>
    <phoneticPr fontId="1"/>
  </si>
  <si>
    <t>１０：００ ～ １１：２０</t>
    <phoneticPr fontId="1"/>
  </si>
  <si>
    <t>②</t>
    <phoneticPr fontId="1"/>
  </si>
  <si>
    <t>１１：３０ ～ １２：５０</t>
    <phoneticPr fontId="1"/>
  </si>
  <si>
    <t>③</t>
    <phoneticPr fontId="1"/>
  </si>
  <si>
    <t>１３：００ ～ １４：２０</t>
    <phoneticPr fontId="1"/>
  </si>
  <si>
    <t>④</t>
    <phoneticPr fontId="1"/>
  </si>
  <si>
    <t>１４：３０ ～ １５：５０</t>
    <phoneticPr fontId="1"/>
  </si>
  <si>
    <t>⑥</t>
    <phoneticPr fontId="1"/>
  </si>
  <si>
    <t>⑦</t>
    <phoneticPr fontId="1"/>
  </si>
  <si>
    <t>⑧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</si>
  <si>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</si>
  <si>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</si>
  <si>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</si>
  <si>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</si>
  <si>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</si>
  <si>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</si>
  <si>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</si>
  <si>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</si>
  <si>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ａ</t>
    <phoneticPr fontId="1"/>
  </si>
  <si>
    <t>１０：００ ～ １１：２０</t>
    <phoneticPr fontId="1"/>
  </si>
  <si>
    <t>ｂ</t>
    <phoneticPr fontId="1"/>
  </si>
  <si>
    <t>１１：３０ ～ １２：５０</t>
    <phoneticPr fontId="1"/>
  </si>
  <si>
    <t>ｃ</t>
    <phoneticPr fontId="1"/>
  </si>
  <si>
    <t>１３：００ ～ １４：２０</t>
    <phoneticPr fontId="1"/>
  </si>
  <si>
    <t>ｄ</t>
    <phoneticPr fontId="1"/>
  </si>
  <si>
    <t>１４：３０ ～ １５：５０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</si>
  <si>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</si>
  <si>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</si>
  <si>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</si>
  <si>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</si>
  <si>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準々決勝</t>
    <rPh sb="0" eb="2">
      <t>ジュンジュン</t>
    </rPh>
    <rPh sb="2" eb="4">
      <t>ケッショウ</t>
    </rPh>
    <phoneticPr fontId="2"/>
  </si>
  <si>
    <t>〃</t>
  </si>
  <si>
    <t>順位戦①</t>
    <rPh sb="0" eb="3">
      <t>ジュンイセン</t>
    </rPh>
    <phoneticPr fontId="2"/>
  </si>
  <si>
    <t>決勝リーグ１節</t>
    <rPh sb="0" eb="2">
      <t>ケッショウ</t>
    </rPh>
    <rPh sb="6" eb="7">
      <t>セツ</t>
    </rPh>
    <phoneticPr fontId="2"/>
  </si>
  <si>
    <t>順位戦②</t>
    <rPh sb="0" eb="3">
      <t>ジュンイセン</t>
    </rPh>
    <phoneticPr fontId="2"/>
  </si>
  <si>
    <t>決勝リーグ２節</t>
    <rPh sb="0" eb="2">
      <t>ケッショウ</t>
    </rPh>
    <rPh sb="6" eb="7">
      <t>セツ</t>
    </rPh>
    <phoneticPr fontId="2"/>
  </si>
  <si>
    <t>決勝リーグ３節</t>
    <rPh sb="0" eb="2">
      <t>ケッショウ</t>
    </rPh>
    <rPh sb="6" eb="7">
      <t>セツ</t>
    </rPh>
    <phoneticPr fontId="2"/>
  </si>
  <si>
    <r>
      <t xml:space="preserve">　　決勝トーナメント </t>
    </r>
    <r>
      <rPr>
        <sz val="14"/>
        <color rgb="FFFF0000"/>
        <rFont val="HG丸ｺﾞｼｯｸM-PRO"/>
        <family val="3"/>
        <charset val="128"/>
      </rPr>
      <t>※試合順・会場は変更になることがあります</t>
    </r>
    <rPh sb="2" eb="4">
      <t>ケッショウ</t>
    </rPh>
    <rPh sb="12" eb="14">
      <t>シアイ</t>
    </rPh>
    <rPh sb="14" eb="15">
      <t>ジュン</t>
    </rPh>
    <rPh sb="16" eb="18">
      <t>カイジョウ</t>
    </rPh>
    <rPh sb="19" eb="21">
      <t>ヘンコウ</t>
    </rPh>
    <phoneticPr fontId="1"/>
  </si>
  <si>
    <t>0-1(0-0,0-1)</t>
    <phoneticPr fontId="1"/>
  </si>
  <si>
    <t>1-1(0-1,1-0)</t>
    <phoneticPr fontId="1"/>
  </si>
  <si>
    <t>0-5(0-3,0-2)</t>
    <phoneticPr fontId="1"/>
  </si>
  <si>
    <t>3-0(3-0,0-0)</t>
    <phoneticPr fontId="1"/>
  </si>
  <si>
    <t>1-0(1-0,0-0)</t>
    <phoneticPr fontId="1"/>
  </si>
  <si>
    <t>10-0(5-0,5-0)</t>
    <phoneticPr fontId="1"/>
  </si>
  <si>
    <t>5-1(2-0,3-1)</t>
    <phoneticPr fontId="1"/>
  </si>
  <si>
    <t>2-2(1-1,1-1)</t>
    <phoneticPr fontId="1"/>
  </si>
  <si>
    <t>0-2(0-2,0-0)</t>
    <phoneticPr fontId="1"/>
  </si>
  <si>
    <t>所沢(1)</t>
    <rPh sb="0" eb="2">
      <t>トコロザワ</t>
    </rPh>
    <phoneticPr fontId="1"/>
  </si>
  <si>
    <t>北本・寄居(1)</t>
    <rPh sb="0" eb="1">
      <t>キタ</t>
    </rPh>
    <rPh sb="1" eb="2">
      <t>モト</t>
    </rPh>
    <rPh sb="3" eb="5">
      <t>ヨリイ</t>
    </rPh>
    <phoneticPr fontId="1"/>
  </si>
  <si>
    <t>庄和(0)</t>
    <rPh sb="0" eb="2">
      <t>ショウワ</t>
    </rPh>
    <phoneticPr fontId="1"/>
  </si>
  <si>
    <t>宮代(3)</t>
    <rPh sb="0" eb="2">
      <t>ミヤシロ</t>
    </rPh>
    <phoneticPr fontId="1"/>
  </si>
  <si>
    <t>杉戸農業(0)</t>
    <rPh sb="0" eb="2">
      <t>スギト</t>
    </rPh>
    <rPh sb="2" eb="4">
      <t>ノウギョウ</t>
    </rPh>
    <phoneticPr fontId="1"/>
  </si>
  <si>
    <t>淑徳与野(0)</t>
    <rPh sb="0" eb="2">
      <t>シュクトク</t>
    </rPh>
    <rPh sb="2" eb="4">
      <t>ヨノ</t>
    </rPh>
    <phoneticPr fontId="1"/>
  </si>
  <si>
    <t>熊谷女子(3)</t>
    <rPh sb="0" eb="2">
      <t>クマガヤ</t>
    </rPh>
    <rPh sb="2" eb="4">
      <t>ジョシ</t>
    </rPh>
    <phoneticPr fontId="1"/>
  </si>
  <si>
    <t>本庄(3)</t>
    <rPh sb="0" eb="2">
      <t>ホンジョウ</t>
    </rPh>
    <phoneticPr fontId="1"/>
  </si>
  <si>
    <t>①</t>
    <phoneticPr fontId="1"/>
  </si>
  <si>
    <t>　９：３０ ～ １０：５０</t>
    <phoneticPr fontId="1"/>
  </si>
  <si>
    <t>②</t>
    <phoneticPr fontId="1"/>
  </si>
  <si>
    <t>１１：３０ ～ １２：５０</t>
    <phoneticPr fontId="1"/>
  </si>
  <si>
    <t>ア</t>
    <phoneticPr fontId="1"/>
  </si>
  <si>
    <t>１０：００ ～ １１：２０</t>
    <phoneticPr fontId="1"/>
  </si>
  <si>
    <t>イ</t>
    <phoneticPr fontId="1"/>
  </si>
  <si>
    <t>ウ</t>
    <phoneticPr fontId="1"/>
  </si>
  <si>
    <t>１３：００ ～ １４：２０</t>
    <phoneticPr fontId="1"/>
  </si>
  <si>
    <t>エ</t>
    <phoneticPr fontId="1"/>
  </si>
  <si>
    <t>１４：３０ ～ １５：５０</t>
    <phoneticPr fontId="1"/>
  </si>
  <si>
    <t>7位決定戦</t>
    <rPh sb="1" eb="2">
      <t>イ</t>
    </rPh>
    <rPh sb="2" eb="4">
      <t>ケッテイ</t>
    </rPh>
    <rPh sb="4" eb="5">
      <t>セン</t>
    </rPh>
    <phoneticPr fontId="2"/>
  </si>
  <si>
    <t>5位決定戦</t>
    <rPh sb="1" eb="2">
      <t>イ</t>
    </rPh>
    <rPh sb="2" eb="4">
      <t>ケッテイ</t>
    </rPh>
    <rPh sb="4" eb="5">
      <t>セン</t>
    </rPh>
    <phoneticPr fontId="2"/>
  </si>
  <si>
    <t>武蔵丘短大</t>
    <rPh sb="0" eb="3">
      <t>ムサシガオカ</t>
    </rPh>
    <rPh sb="3" eb="5">
      <t>タンダイ</t>
    </rPh>
    <phoneticPr fontId="1"/>
  </si>
  <si>
    <t>③で相談</t>
    <rPh sb="2" eb="4">
      <t>ソウダン</t>
    </rPh>
    <phoneticPr fontId="2"/>
  </si>
  <si>
    <t>④で相談</t>
    <rPh sb="2" eb="4">
      <t>ソウダン</t>
    </rPh>
    <phoneticPr fontId="2"/>
  </si>
  <si>
    <t>①で相談</t>
    <rPh sb="2" eb="4">
      <t>ソウダン</t>
    </rPh>
    <phoneticPr fontId="2"/>
  </si>
  <si>
    <t>②で相談</t>
    <rPh sb="2" eb="4">
      <t>ソウダン</t>
    </rPh>
    <phoneticPr fontId="2"/>
  </si>
  <si>
    <t>⑥で相談</t>
    <rPh sb="2" eb="4">
      <t>ソウダン</t>
    </rPh>
    <phoneticPr fontId="2"/>
  </si>
  <si>
    <t>ウで相談</t>
    <rPh sb="2" eb="4">
      <t>ソウダン</t>
    </rPh>
    <phoneticPr fontId="2"/>
  </si>
  <si>
    <t>エで相談</t>
    <rPh sb="2" eb="4">
      <t>ソウダン</t>
    </rPh>
    <phoneticPr fontId="2"/>
  </si>
  <si>
    <t>アで相談</t>
    <rPh sb="2" eb="4">
      <t>ソウダン</t>
    </rPh>
    <phoneticPr fontId="2"/>
  </si>
  <si>
    <t>イで相談</t>
    <rPh sb="2" eb="4">
      <t>ソウダン</t>
    </rPh>
    <phoneticPr fontId="2"/>
  </si>
  <si>
    <t>キで相談</t>
    <rPh sb="2" eb="4">
      <t>ソウダン</t>
    </rPh>
    <phoneticPr fontId="2"/>
  </si>
  <si>
    <t>クで相談</t>
    <rPh sb="2" eb="4">
      <t>ソウダン</t>
    </rPh>
    <phoneticPr fontId="2"/>
  </si>
  <si>
    <t>オで相談</t>
    <rPh sb="2" eb="4">
      <t>ソウダン</t>
    </rPh>
    <phoneticPr fontId="2"/>
  </si>
  <si>
    <t>カで相談</t>
    <rPh sb="2" eb="4">
      <t>ソウダン</t>
    </rPh>
    <phoneticPr fontId="2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</si>
  <si>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</si>
  <si>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</si>
  <si>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</si>
  <si>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2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</si>
  <si>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</si>
  <si>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</si>
  <si>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</si>
  <si>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</si>
  <si>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</si>
  <si>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</si>
  <si>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外部＋教員，記はウで相談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</si>
  <si>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外部＋教員，記はエで相談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</si>
  <si>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外部＋教員，記はアで相談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</si>
  <si>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外部＋教員，記はイで相談</t>
    <rPh sb="0" eb="2">
      <t>ガイブ</t>
    </rPh>
    <rPh sb="3" eb="5">
      <t>キョウイン</t>
    </rPh>
    <rPh sb="6" eb="7">
      <t>キ</t>
    </rPh>
    <rPh sb="10" eb="12">
      <t>ソウダン</t>
    </rPh>
    <phoneticPr fontId="2"/>
  </si>
  <si>
    <t>８/２4　　　（水）</t>
    <rPh sb="8" eb="9">
      <t>スイ</t>
    </rPh>
    <phoneticPr fontId="1"/>
  </si>
  <si>
    <t>5-0(1-0,4-0)</t>
    <phoneticPr fontId="1"/>
  </si>
  <si>
    <t>4-1(0-1,4-0)</t>
    <phoneticPr fontId="1"/>
  </si>
  <si>
    <t>0-4(0-1,0-3)</t>
    <phoneticPr fontId="1"/>
  </si>
  <si>
    <t>7-2(3-0,4-2)</t>
    <phoneticPr fontId="1"/>
  </si>
  <si>
    <t>1-0(0-0,1-0)</t>
    <phoneticPr fontId="1"/>
  </si>
  <si>
    <t>0-3(0-2,0-1)</t>
    <phoneticPr fontId="1"/>
  </si>
  <si>
    <t>松山女子(3)</t>
    <rPh sb="0" eb="2">
      <t>マツヤマ</t>
    </rPh>
    <rPh sb="2" eb="4">
      <t>ジョシ</t>
    </rPh>
    <phoneticPr fontId="1"/>
  </si>
  <si>
    <t>浦和実業(3)</t>
    <rPh sb="0" eb="2">
      <t>ウラワ</t>
    </rPh>
    <rPh sb="2" eb="4">
      <t>ジツギョウ</t>
    </rPh>
    <phoneticPr fontId="1"/>
  </si>
  <si>
    <t>大宮開成(3)</t>
    <rPh sb="0" eb="2">
      <t>オオミヤ</t>
    </rPh>
    <rPh sb="2" eb="4">
      <t>カイセイ</t>
    </rPh>
    <phoneticPr fontId="1"/>
  </si>
  <si>
    <t>狭山ヶ丘(0)</t>
    <rPh sb="0" eb="4">
      <t>サヤマガオカ</t>
    </rPh>
    <phoneticPr fontId="1"/>
  </si>
  <si>
    <t>3-1(1-0,2-1)</t>
    <phoneticPr fontId="1"/>
  </si>
  <si>
    <t>0-5(0-1,0-4)</t>
    <phoneticPr fontId="1"/>
  </si>
  <si>
    <t>1-0(0-0,1-0)</t>
    <phoneticPr fontId="1"/>
  </si>
  <si>
    <t>0-3(0-0,0-3)</t>
    <phoneticPr fontId="1"/>
  </si>
  <si>
    <t>0-0(0-0,0-0)</t>
    <phoneticPr fontId="1"/>
  </si>
  <si>
    <t>4-1(3-0,1-1)</t>
    <phoneticPr fontId="1"/>
  </si>
  <si>
    <t>2-1(1-1,1-0)</t>
    <phoneticPr fontId="1"/>
  </si>
  <si>
    <t>3-1(1-0,2-1)</t>
    <phoneticPr fontId="1"/>
  </si>
  <si>
    <t>南稜(6)</t>
    <rPh sb="0" eb="1">
      <t>ナン</t>
    </rPh>
    <rPh sb="1" eb="2">
      <t>リョウ</t>
    </rPh>
    <phoneticPr fontId="1"/>
  </si>
  <si>
    <t>越ヶ谷(1)</t>
    <rPh sb="0" eb="3">
      <t>コシガヤ</t>
    </rPh>
    <phoneticPr fontId="1"/>
  </si>
  <si>
    <t>大妻嵐山(3)</t>
    <rPh sb="0" eb="2">
      <t>オオツマ</t>
    </rPh>
    <rPh sb="2" eb="4">
      <t>ランザン</t>
    </rPh>
    <phoneticPr fontId="1"/>
  </si>
  <si>
    <t>浦和明の星(9)</t>
    <rPh sb="0" eb="2">
      <t>ウラワ</t>
    </rPh>
    <rPh sb="2" eb="3">
      <t>アケ</t>
    </rPh>
    <rPh sb="4" eb="5">
      <t>ホシ</t>
    </rPh>
    <phoneticPr fontId="1"/>
  </si>
  <si>
    <t>自由の森(3)</t>
    <rPh sb="0" eb="2">
      <t>ジユウ</t>
    </rPh>
    <rPh sb="3" eb="4">
      <t>モリ</t>
    </rPh>
    <phoneticPr fontId="1"/>
  </si>
  <si>
    <t>浦和一女(7)</t>
    <rPh sb="0" eb="2">
      <t>ウラワ</t>
    </rPh>
    <rPh sb="2" eb="4">
      <t>イチジョ</t>
    </rPh>
    <phoneticPr fontId="1"/>
  </si>
  <si>
    <t>本庄第一</t>
    <rPh sb="0" eb="2">
      <t>ホンジョウ</t>
    </rPh>
    <rPh sb="2" eb="4">
      <t>ダイイチ</t>
    </rPh>
    <phoneticPr fontId="1"/>
  </si>
  <si>
    <t>F1</t>
    <phoneticPr fontId="1"/>
  </si>
  <si>
    <t>G1</t>
    <phoneticPr fontId="1"/>
  </si>
  <si>
    <t>山村学園</t>
    <rPh sb="0" eb="2">
      <t>ヤマムラ</t>
    </rPh>
    <rPh sb="2" eb="4">
      <t>ガクエン</t>
    </rPh>
    <phoneticPr fontId="1"/>
  </si>
  <si>
    <t>入間向陽</t>
    <rPh sb="0" eb="2">
      <t>イルマ</t>
    </rPh>
    <rPh sb="2" eb="4">
      <t>コウヨウ</t>
    </rPh>
    <phoneticPr fontId="1"/>
  </si>
  <si>
    <t>C1</t>
    <phoneticPr fontId="1"/>
  </si>
  <si>
    <t>川口総合</t>
    <rPh sb="0" eb="2">
      <t>カワグチ</t>
    </rPh>
    <rPh sb="2" eb="4">
      <t>ソウゴウ</t>
    </rPh>
    <phoneticPr fontId="1"/>
  </si>
  <si>
    <t>花咲徳栄</t>
    <rPh sb="0" eb="4">
      <t>ハナサキトクハル</t>
    </rPh>
    <phoneticPr fontId="1"/>
  </si>
  <si>
    <t>埼玉平成</t>
    <rPh sb="0" eb="2">
      <t>サイタマ</t>
    </rPh>
    <rPh sb="2" eb="4">
      <t>ヘイセイ</t>
    </rPh>
    <phoneticPr fontId="1"/>
  </si>
  <si>
    <t>浦和西</t>
    <rPh sb="0" eb="2">
      <t>ウラワ</t>
    </rPh>
    <rPh sb="2" eb="3">
      <t>ニシ</t>
    </rPh>
    <phoneticPr fontId="1"/>
  </si>
  <si>
    <t>久　　喜</t>
    <rPh sb="0" eb="1">
      <t>ヒサシ</t>
    </rPh>
    <rPh sb="3" eb="4">
      <t>ヨシ</t>
    </rPh>
    <phoneticPr fontId="1"/>
  </si>
  <si>
    <t>D1</t>
    <phoneticPr fontId="1"/>
  </si>
  <si>
    <t>E2</t>
    <phoneticPr fontId="1"/>
  </si>
  <si>
    <t>D2</t>
    <phoneticPr fontId="1"/>
  </si>
  <si>
    <t>H2</t>
    <phoneticPr fontId="1"/>
  </si>
  <si>
    <t>B2</t>
    <phoneticPr fontId="1"/>
  </si>
  <si>
    <t>E1</t>
    <phoneticPr fontId="1"/>
  </si>
  <si>
    <t>C2</t>
    <phoneticPr fontId="1"/>
  </si>
  <si>
    <t>F2</t>
    <phoneticPr fontId="1"/>
  </si>
  <si>
    <t>H1</t>
    <phoneticPr fontId="1"/>
  </si>
  <si>
    <t>b</t>
    <phoneticPr fontId="1"/>
  </si>
  <si>
    <t>c</t>
    <phoneticPr fontId="1"/>
  </si>
  <si>
    <t>d</t>
    <phoneticPr fontId="1"/>
  </si>
  <si>
    <t>南　　稜</t>
    <rPh sb="0" eb="1">
      <t>ナン</t>
    </rPh>
    <rPh sb="3" eb="4">
      <t>リョウ</t>
    </rPh>
    <phoneticPr fontId="1"/>
  </si>
  <si>
    <t>浦和実業</t>
    <rPh sb="0" eb="2">
      <t>ウラワ</t>
    </rPh>
    <rPh sb="2" eb="4">
      <t>ジツギョウ</t>
    </rPh>
    <phoneticPr fontId="1"/>
  </si>
  <si>
    <t>0-1(0-1,0-0)</t>
    <phoneticPr fontId="1"/>
  </si>
  <si>
    <t>0-0(0-0,0-0)</t>
    <phoneticPr fontId="1"/>
  </si>
  <si>
    <t>1-0(0-0,1-0)</t>
    <phoneticPr fontId="1"/>
  </si>
  <si>
    <t>5-0(1-0,4-0)</t>
    <phoneticPr fontId="1"/>
  </si>
  <si>
    <t>1-1(1-1,0-0)</t>
    <phoneticPr fontId="1"/>
  </si>
  <si>
    <t>7-0(3-0,4-0)</t>
    <phoneticPr fontId="1"/>
  </si>
  <si>
    <t>昌　平</t>
    <rPh sb="0" eb="1">
      <t>アキラ</t>
    </rPh>
    <rPh sb="2" eb="3">
      <t>ヒラ</t>
    </rPh>
    <phoneticPr fontId="1"/>
  </si>
  <si>
    <t>大宮南</t>
    <rPh sb="0" eb="2">
      <t>オオミヤ</t>
    </rPh>
    <rPh sb="2" eb="3">
      <t>ミナミ</t>
    </rPh>
    <phoneticPr fontId="1"/>
  </si>
  <si>
    <t>宮　代</t>
    <rPh sb="0" eb="1">
      <t>ミヤ</t>
    </rPh>
    <rPh sb="2" eb="3">
      <t>ダイ</t>
    </rPh>
    <phoneticPr fontId="1"/>
  </si>
  <si>
    <t>明の星</t>
    <rPh sb="0" eb="1">
      <t>アケ</t>
    </rPh>
    <rPh sb="2" eb="3">
      <t>ホシ</t>
    </rPh>
    <phoneticPr fontId="1"/>
  </si>
  <si>
    <t>浦和一女</t>
    <rPh sb="0" eb="2">
      <t>ウラワ</t>
    </rPh>
    <rPh sb="2" eb="4">
      <t>イチジョ</t>
    </rPh>
    <phoneticPr fontId="1"/>
  </si>
  <si>
    <t>松山女子</t>
    <rPh sb="0" eb="2">
      <t>マツヤマ</t>
    </rPh>
    <rPh sb="2" eb="4">
      <t>ジョシ</t>
    </rPh>
    <phoneticPr fontId="1"/>
  </si>
  <si>
    <t>川越南</t>
    <rPh sb="0" eb="2">
      <t>カワゴエ</t>
    </rPh>
    <rPh sb="2" eb="3">
      <t>ミナミ</t>
    </rPh>
    <phoneticPr fontId="1"/>
  </si>
  <si>
    <t>埼玉栄</t>
    <rPh sb="0" eb="2">
      <t>サイタマ</t>
    </rPh>
    <rPh sb="2" eb="3">
      <t>サカエ</t>
    </rPh>
    <phoneticPr fontId="1"/>
  </si>
  <si>
    <t>本　庄</t>
    <rPh sb="0" eb="1">
      <t>ホン</t>
    </rPh>
    <rPh sb="2" eb="3">
      <t>ショウ</t>
    </rPh>
    <phoneticPr fontId="1"/>
  </si>
  <si>
    <t>和光国際</t>
    <rPh sb="0" eb="2">
      <t>ワコウ</t>
    </rPh>
    <rPh sb="2" eb="4">
      <t>コクサイ</t>
    </rPh>
    <phoneticPr fontId="1"/>
  </si>
  <si>
    <t>秋草学園</t>
    <rPh sb="0" eb="2">
      <t>アキクサ</t>
    </rPh>
    <rPh sb="2" eb="4">
      <t>ガクエン</t>
    </rPh>
    <phoneticPr fontId="1"/>
  </si>
  <si>
    <t>熊谷女子</t>
    <rPh sb="0" eb="2">
      <t>クマガヤ</t>
    </rPh>
    <rPh sb="2" eb="4">
      <t>ジョシ</t>
    </rPh>
    <phoneticPr fontId="1"/>
  </si>
  <si>
    <t>大宮武蔵野</t>
    <rPh sb="0" eb="2">
      <t>オオミヤ</t>
    </rPh>
    <rPh sb="2" eb="5">
      <t>ムサシノ</t>
    </rPh>
    <phoneticPr fontId="1"/>
  </si>
  <si>
    <t>市立浦和</t>
    <rPh sb="0" eb="2">
      <t>イチリツ</t>
    </rPh>
    <rPh sb="2" eb="4">
      <t>ウラワ</t>
    </rPh>
    <phoneticPr fontId="1"/>
  </si>
  <si>
    <t>明の星</t>
    <rPh sb="0" eb="1">
      <t>アケ</t>
    </rPh>
    <rPh sb="2" eb="3">
      <t>ホシ</t>
    </rPh>
    <phoneticPr fontId="1"/>
  </si>
  <si>
    <t>和光国際(4)</t>
    <rPh sb="0" eb="2">
      <t>ワコウ</t>
    </rPh>
    <rPh sb="2" eb="4">
      <t>コクサイ</t>
    </rPh>
    <phoneticPr fontId="1"/>
  </si>
  <si>
    <t>大宮南(2)</t>
    <rPh sb="0" eb="2">
      <t>オオミヤ</t>
    </rPh>
    <rPh sb="2" eb="3">
      <t>ミナミ</t>
    </rPh>
    <phoneticPr fontId="1"/>
  </si>
  <si>
    <t>秋草学園(4)</t>
    <rPh sb="0" eb="1">
      <t>アキ</t>
    </rPh>
    <rPh sb="1" eb="2">
      <t>クサ</t>
    </rPh>
    <rPh sb="2" eb="4">
      <t>ガクエン</t>
    </rPh>
    <phoneticPr fontId="1"/>
  </si>
  <si>
    <t>埼玉栄(4)</t>
    <rPh sb="0" eb="2">
      <t>サイタマ</t>
    </rPh>
    <rPh sb="2" eb="3">
      <t>サカエ</t>
    </rPh>
    <phoneticPr fontId="1"/>
  </si>
  <si>
    <t>川越南(4)</t>
    <rPh sb="0" eb="2">
      <t>カワゴエ</t>
    </rPh>
    <rPh sb="2" eb="3">
      <t>ミナミ</t>
    </rPh>
    <phoneticPr fontId="1"/>
  </si>
  <si>
    <t>大宮武蔵野(4)</t>
    <rPh sb="0" eb="2">
      <t>オオミヤ</t>
    </rPh>
    <rPh sb="2" eb="5">
      <t>ムサシノ</t>
    </rPh>
    <phoneticPr fontId="1"/>
  </si>
  <si>
    <t>昌平(6)</t>
    <rPh sb="0" eb="2">
      <t>ショウヘイ</t>
    </rPh>
    <phoneticPr fontId="1"/>
  </si>
  <si>
    <t>市立浦和(7)</t>
    <rPh sb="0" eb="2">
      <t>イチリツ</t>
    </rPh>
    <rPh sb="2" eb="4">
      <t>ウラワ</t>
    </rPh>
    <phoneticPr fontId="1"/>
  </si>
  <si>
    <t>８/３１　　　（水）</t>
    <rPh sb="7" eb="8">
      <t>ド</t>
    </rPh>
    <rPh sb="8" eb="9">
      <t>スイ</t>
    </rPh>
    <phoneticPr fontId="1"/>
  </si>
  <si>
    <t>鴻巣上谷G</t>
    <rPh sb="0" eb="2">
      <t>コウノス</t>
    </rPh>
    <rPh sb="2" eb="3">
      <t>カミ</t>
    </rPh>
    <rPh sb="3" eb="4">
      <t>タニ</t>
    </rPh>
    <phoneticPr fontId="1"/>
  </si>
  <si>
    <t>さいたま市三浦G</t>
    <rPh sb="4" eb="5">
      <t>シ</t>
    </rPh>
    <rPh sb="5" eb="7">
      <t>ミウラ</t>
    </rPh>
    <phoneticPr fontId="1"/>
  </si>
  <si>
    <t>朝霞中央公園</t>
    <rPh sb="0" eb="2">
      <t>アサカ</t>
    </rPh>
    <rPh sb="2" eb="4">
      <t>チュウオウ</t>
    </rPh>
    <rPh sb="4" eb="6">
      <t>コウエン</t>
    </rPh>
    <phoneticPr fontId="1"/>
  </si>
  <si>
    <t>駒場サブG</t>
    <rPh sb="0" eb="2">
      <t>コマバ</t>
    </rPh>
    <phoneticPr fontId="1"/>
  </si>
  <si>
    <t>⑤</t>
    <phoneticPr fontId="1"/>
  </si>
  <si>
    <t>９：３０ ～ １０：５０</t>
    <phoneticPr fontId="1"/>
  </si>
  <si>
    <t>１１：１０ ～ １２：３０</t>
    <phoneticPr fontId="1"/>
  </si>
  <si>
    <t>１２：５０ ～ １４：１０</t>
    <phoneticPr fontId="1"/>
  </si>
  <si>
    <t>大会派遣</t>
    <rPh sb="0" eb="2">
      <t>タイカイ</t>
    </rPh>
    <rPh sb="2" eb="4">
      <t>ハケン</t>
    </rPh>
    <phoneticPr fontId="1"/>
  </si>
  <si>
    <t>5-0(3-0,2-0)</t>
    <phoneticPr fontId="1"/>
  </si>
  <si>
    <t>4-1(2-0,2-1)</t>
    <phoneticPr fontId="1"/>
  </si>
  <si>
    <t>3-0(2-0,1-0)</t>
    <phoneticPr fontId="1"/>
  </si>
  <si>
    <t>0-0(0-0,0-0
延長0-0,0-0)
PK4-3</t>
    <rPh sb="12" eb="14">
      <t>エンチョウ</t>
    </rPh>
    <phoneticPr fontId="1"/>
  </si>
  <si>
    <t>1-0(0-0,0-0
延長1-0,0-0)</t>
    <rPh sb="12" eb="14">
      <t>エンチョウ</t>
    </rPh>
    <phoneticPr fontId="1"/>
  </si>
  <si>
    <t>10-0(8-0,2-0)</t>
    <phoneticPr fontId="1"/>
  </si>
  <si>
    <t>1-4(0-1,1-3)</t>
    <phoneticPr fontId="1"/>
  </si>
  <si>
    <t>9/1(木)</t>
    <rPh sb="3" eb="4">
      <t>モク</t>
    </rPh>
    <phoneticPr fontId="1"/>
  </si>
  <si>
    <t>大間木G</t>
    <rPh sb="0" eb="3">
      <t>オオマギ</t>
    </rPh>
    <phoneticPr fontId="1"/>
  </si>
  <si>
    <t>１５：００ ～ １６：２０</t>
    <phoneticPr fontId="1"/>
  </si>
  <si>
    <t>１３：００ ～ １４：２０</t>
    <phoneticPr fontId="1"/>
  </si>
  <si>
    <t>１５：００ ～ １６：２０</t>
    <phoneticPr fontId="1"/>
  </si>
  <si>
    <t>延長</t>
    <rPh sb="0" eb="2">
      <t>エンチョウ</t>
    </rPh>
    <phoneticPr fontId="1"/>
  </si>
  <si>
    <t>PK4-3</t>
    <phoneticPr fontId="1"/>
  </si>
  <si>
    <t>3-0(2-0,1-0)</t>
    <phoneticPr fontId="1"/>
  </si>
  <si>
    <t>8-0(3-0,5-0)</t>
    <phoneticPr fontId="1"/>
  </si>
  <si>
    <t>1-0(0-0,1-0)</t>
    <phoneticPr fontId="1"/>
  </si>
  <si>
    <t>5-0(4-0,1-0)</t>
    <phoneticPr fontId="1"/>
  </si>
  <si>
    <t>6-0(4-0,2-0)</t>
    <phoneticPr fontId="1"/>
  </si>
  <si>
    <t>0-6(0-3,0-3)</t>
    <phoneticPr fontId="1"/>
  </si>
  <si>
    <t>1-8(1-3,0-5)</t>
    <phoneticPr fontId="1"/>
  </si>
  <si>
    <t>2-8(2-5,0-3)</t>
    <phoneticPr fontId="1"/>
  </si>
  <si>
    <t>0-8(0-3,0-5)</t>
    <phoneticPr fontId="1"/>
  </si>
  <si>
    <t>3-0(2-0,1-0)</t>
    <phoneticPr fontId="1"/>
  </si>
  <si>
    <t>1-1(0-0,1-1
延長(0-0)
PK4-3</t>
    <rPh sb="12" eb="14">
      <t>エンチョウ</t>
    </rPh>
    <phoneticPr fontId="1"/>
  </si>
  <si>
    <t>5-0(2-0,3-0)</t>
    <phoneticPr fontId="1"/>
  </si>
  <si>
    <t>0-0(0-0,0-0
延長(0-0)
PK5-6</t>
    <rPh sb="12" eb="14">
      <t>エンチョウ</t>
    </rPh>
    <phoneticPr fontId="1"/>
  </si>
  <si>
    <t>PK4-3</t>
    <phoneticPr fontId="1"/>
  </si>
  <si>
    <t>PK5-6</t>
    <phoneticPr fontId="1"/>
  </si>
  <si>
    <t>本庄第一</t>
    <rPh sb="0" eb="2">
      <t>ホンジョウ</t>
    </rPh>
    <rPh sb="2" eb="4">
      <t>ダイイチ</t>
    </rPh>
    <phoneticPr fontId="1"/>
  </si>
  <si>
    <t>入間向陽</t>
    <rPh sb="0" eb="2">
      <t>イルマ</t>
    </rPh>
    <rPh sb="2" eb="4">
      <t>コウヨウ</t>
    </rPh>
    <phoneticPr fontId="1"/>
  </si>
  <si>
    <t>花咲徳栄</t>
    <rPh sb="0" eb="4">
      <t>ハナサキトクハル</t>
    </rPh>
    <phoneticPr fontId="1"/>
  </si>
  <si>
    <t>久喜</t>
    <rPh sb="0" eb="2">
      <t>クキ</t>
    </rPh>
    <phoneticPr fontId="1"/>
  </si>
  <si>
    <t>0-3(0-1,0-2)</t>
    <phoneticPr fontId="1"/>
  </si>
  <si>
    <t>2-2(1-1,1-1
0-0,0-0)
PK3-4</t>
    <phoneticPr fontId="1"/>
  </si>
  <si>
    <t>3-1(2-1,1-0)</t>
    <phoneticPr fontId="1"/>
  </si>
  <si>
    <t>3-1(1-0,2-1)</t>
    <phoneticPr fontId="1"/>
  </si>
  <si>
    <t>1-0(0-0,1-0)</t>
    <phoneticPr fontId="1"/>
  </si>
  <si>
    <t>0-4(0-1,0-3)</t>
    <phoneticPr fontId="1"/>
  </si>
  <si>
    <t>0-2(0-0,0-2)</t>
    <phoneticPr fontId="1"/>
  </si>
  <si>
    <t>0-2(0-1,0-1)</t>
    <phoneticPr fontId="1"/>
  </si>
  <si>
    <t>4-0(1-0,3-0)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</si>
</sst>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name val="ＭＳ 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8"/>
      <color theme="2" tint="-0.24997711111789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9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94" xfId="0" applyFont="1" applyBorder="1" applyAlignment="1">
      <alignment vertical="center" shrinkToFit="1"/>
    </xf>
    <xf numFmtId="0" fontId="2" fillId="0" borderId="96" xfId="0" applyFont="1" applyBorder="1" applyAlignment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shrinkToFit="1"/>
      <protection locked="0"/>
    </xf>
    <xf numFmtId="0" fontId="9" fillId="0" borderId="79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4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43" xfId="0" applyFont="1" applyBorder="1" applyAlignment="1" applyProtection="1">
      <alignment horizontal="center" vertical="center" shrinkToFit="1"/>
    </xf>
    <xf numFmtId="0" fontId="2" fillId="2" borderId="80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1" xfId="0" applyFont="1" applyBorder="1" applyAlignment="1" applyProtection="1">
      <alignment horizontal="center" vertical="center" shrinkToFit="1"/>
      <protection locked="0"/>
    </xf>
    <xf numFmtId="0" fontId="9" fillId="0" borderId="59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9" fillId="0" borderId="73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9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0" fillId="2" borderId="107" xfId="0" applyFill="1" applyBorder="1" applyAlignment="1" applyProtection="1">
      <alignment horizontal="center" vertical="center"/>
    </xf>
    <xf numFmtId="0" fontId="0" fillId="0" borderId="100" xfId="0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 shrinkToFit="1"/>
    </xf>
    <xf numFmtId="0" fontId="2" fillId="0" borderId="100" xfId="0" applyFont="1" applyBorder="1" applyAlignment="1" applyProtection="1">
      <alignment horizontal="center" vertical="center"/>
    </xf>
    <xf numFmtId="0" fontId="2" fillId="0" borderId="106" xfId="0" applyFont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9" fillId="0" borderId="92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08" xfId="0" applyFont="1" applyBorder="1" applyAlignment="1" applyProtection="1">
      <alignment horizontal="center" vertical="center" shrinkToFit="1"/>
      <protection locked="0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/>
    </xf>
    <xf numFmtId="0" fontId="2" fillId="2" borderId="9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1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12" fillId="0" borderId="3" xfId="0" applyFont="1" applyBorder="1" applyAlignment="1">
      <alignment vertical="top" textRotation="255"/>
    </xf>
    <xf numFmtId="0" fontId="12" fillId="0" borderId="24" xfId="0" applyFont="1" applyBorder="1" applyAlignment="1">
      <alignment vertical="center" textRotation="255"/>
    </xf>
    <xf numFmtId="0" fontId="13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7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2" fillId="0" borderId="71" xfId="0" applyFont="1" applyBorder="1" applyAlignment="1">
      <alignment vertical="center" shrinkToFit="1"/>
    </xf>
    <xf numFmtId="0" fontId="15" fillId="0" borderId="4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0" fillId="0" borderId="42" xfId="0" applyFont="1" applyBorder="1" applyAlignment="1">
      <alignment vertical="center" textRotation="255"/>
    </xf>
    <xf numFmtId="0" fontId="0" fillId="0" borderId="6" xfId="0" applyFont="1" applyBorder="1" applyAlignment="1">
      <alignment vertical="center" textRotation="255"/>
    </xf>
    <xf numFmtId="0" fontId="15" fillId="0" borderId="3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2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 shrinkToFit="1"/>
    </xf>
    <xf numFmtId="0" fontId="2" fillId="0" borderId="124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117" xfId="0" applyFont="1" applyBorder="1" applyAlignment="1">
      <alignment vertical="center" shrinkToFit="1"/>
    </xf>
    <xf numFmtId="0" fontId="4" fillId="0" borderId="120" xfId="0" applyFont="1" applyBorder="1" applyAlignment="1">
      <alignment vertical="center" shrinkToFit="1"/>
    </xf>
    <xf numFmtId="0" fontId="2" fillId="0" borderId="121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 shrinkToFit="1"/>
    </xf>
    <xf numFmtId="0" fontId="2" fillId="0" borderId="122" xfId="0" applyFont="1" applyBorder="1" applyAlignment="1">
      <alignment horizontal="center" vertical="center" shrinkToFit="1"/>
    </xf>
    <xf numFmtId="0" fontId="2" fillId="0" borderId="119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0" borderId="74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25" xfId="0" applyBorder="1" applyAlignment="1">
      <alignment horizontal="center" vertical="center"/>
    </xf>
    <xf numFmtId="56" fontId="5" fillId="0" borderId="14" xfId="0" quotePrefix="1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0" fillId="0" borderId="131" xfId="0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4" xfId="0" applyFont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95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8" xfId="0" applyFont="1" applyBorder="1" applyAlignment="1">
      <alignment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1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78" xfId="0" applyFont="1" applyBorder="1" applyAlignment="1">
      <alignment vertical="center" shrinkToFit="1"/>
    </xf>
    <xf numFmtId="0" fontId="23" fillId="0" borderId="61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3" xfId="0" quotePrefix="1" applyFont="1" applyBorder="1" applyAlignment="1">
      <alignment horizontal="center" vertical="center" wrapText="1"/>
    </xf>
    <xf numFmtId="0" fontId="5" fillId="0" borderId="55" xfId="0" quotePrefix="1" applyFont="1" applyBorder="1" applyAlignment="1">
      <alignment horizontal="center" vertical="center" wrapText="1"/>
    </xf>
    <xf numFmtId="0" fontId="5" fillId="0" borderId="54" xfId="0" quotePrefix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6" fontId="5" fillId="0" borderId="53" xfId="0" quotePrefix="1" applyNumberFormat="1" applyFont="1" applyBorder="1" applyAlignment="1">
      <alignment horizontal="center" vertical="center" wrapText="1"/>
    </xf>
    <xf numFmtId="56" fontId="5" fillId="0" borderId="55" xfId="0" quotePrefix="1" applyNumberFormat="1" applyFont="1" applyBorder="1" applyAlignment="1">
      <alignment horizontal="center" vertical="center" wrapText="1"/>
    </xf>
    <xf numFmtId="56" fontId="5" fillId="0" borderId="54" xfId="0" quotePrefix="1" applyNumberFormat="1" applyFont="1" applyBorder="1" applyAlignment="1">
      <alignment horizontal="center" vertical="center" wrapText="1"/>
    </xf>
    <xf numFmtId="56" fontId="5" fillId="0" borderId="55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2" fillId="0" borderId="65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0" xfId="0" applyFont="1" applyFill="1" applyBorder="1" applyAlignment="1" applyProtection="1">
      <alignment horizontal="center" vertical="center" shrinkToFit="1"/>
    </xf>
    <xf numFmtId="0" fontId="9" fillId="0" borderId="68" xfId="0" applyFont="1" applyBorder="1" applyAlignment="1" applyProtection="1">
      <alignment horizontal="center" vertical="center" shrinkToFit="1"/>
    </xf>
    <xf numFmtId="0" fontId="9" fillId="0" borderId="69" xfId="0" applyFont="1" applyBorder="1" applyAlignment="1" applyProtection="1">
      <alignment horizontal="center" vertical="center" shrinkToFit="1"/>
    </xf>
    <xf numFmtId="0" fontId="9" fillId="0" borderId="70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3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2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87" xfId="0" applyFont="1" applyBorder="1" applyAlignment="1" applyProtection="1">
      <alignment horizontal="center" vertical="center" shrinkToFit="1"/>
    </xf>
    <xf numFmtId="0" fontId="2" fillId="0" borderId="68" xfId="0" applyFont="1" applyFill="1" applyBorder="1" applyAlignment="1" applyProtection="1">
      <alignment horizontal="center" vertical="center" shrinkToFit="1"/>
    </xf>
    <xf numFmtId="0" fontId="2" fillId="0" borderId="69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7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84" xfId="0" applyFont="1" applyFill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2" fillId="0" borderId="99" xfId="0" applyFont="1" applyFill="1" applyBorder="1" applyAlignment="1" applyProtection="1">
      <alignment horizontal="center" vertical="center" shrinkToFit="1"/>
    </xf>
    <xf numFmtId="0" fontId="2" fillId="0" borderId="107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 textRotation="255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textRotation="255" shrinkToFit="1"/>
    </xf>
    <xf numFmtId="0" fontId="24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44</xdr:row>
      <xdr:rowOff>57150</xdr:rowOff>
    </xdr:from>
    <xdr:to>
      <xdr:col>8</xdr:col>
      <xdr:colOff>742950</xdr:colOff>
      <xdr:row>49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123824</xdr:rowOff>
    </xdr:from>
    <xdr:to>
      <xdr:col>10</xdr:col>
      <xdr:colOff>190500</xdr:colOff>
      <xdr:row>53</xdr:row>
      <xdr:rowOff>219074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4"/>
          <a:ext cx="9239250" cy="339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57150</xdr:rowOff>
    </xdr:from>
    <xdr:to>
      <xdr:col>12</xdr:col>
      <xdr:colOff>19050</xdr:colOff>
      <xdr:row>101</xdr:row>
      <xdr:rowOff>428625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954405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41</xdr:col>
      <xdr:colOff>57150</xdr:colOff>
      <xdr:row>41</xdr:row>
      <xdr:rowOff>123825</xdr:rowOff>
    </xdr:to>
    <xdr:pic>
      <xdr:nvPicPr>
        <xdr:cNvPr id="6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4867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45</xdr:row>
      <xdr:rowOff>14071</xdr:rowOff>
    </xdr:from>
    <xdr:to>
      <xdr:col>43</xdr:col>
      <xdr:colOff>57150</xdr:colOff>
      <xdr:row>57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986496"/>
          <a:ext cx="8810625" cy="2138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0"/>
  <sheetViews>
    <sheetView showGridLines="0" tabSelected="1" topLeftCell="A82" zoomScaleNormal="100" workbookViewId="0">
      <selection activeCell="G83" sqref="G8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46" width="2.625" customWidth="1"/>
  </cols>
  <sheetData>
    <row r="1" spans="1:13" ht="17.25">
      <c r="A1" s="407" t="s">
        <v>139</v>
      </c>
      <c r="B1" s="407"/>
      <c r="C1" s="407"/>
      <c r="D1" s="407"/>
      <c r="E1" s="407"/>
      <c r="F1" s="407"/>
      <c r="G1" s="407"/>
      <c r="H1" s="407"/>
      <c r="I1" s="407"/>
      <c r="J1" s="22"/>
      <c r="K1" s="22"/>
      <c r="L1" s="22"/>
      <c r="M1" s="22"/>
    </row>
    <row r="2" spans="1:13" ht="10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8" customHeight="1" thickBot="1">
      <c r="A3" s="13" t="s">
        <v>35</v>
      </c>
      <c r="B3" s="374" t="s">
        <v>36</v>
      </c>
      <c r="C3" s="408"/>
      <c r="D3" s="10" t="s">
        <v>38</v>
      </c>
      <c r="E3" s="10" t="s">
        <v>39</v>
      </c>
      <c r="F3" s="10" t="s">
        <v>40</v>
      </c>
      <c r="G3" s="9" t="s">
        <v>41</v>
      </c>
      <c r="H3" s="10" t="s">
        <v>42</v>
      </c>
      <c r="I3" s="16" t="s">
        <v>43</v>
      </c>
    </row>
    <row r="4" spans="1:13" ht="20.25" customHeight="1">
      <c r="A4" s="172" t="s">
        <v>277</v>
      </c>
      <c r="B4" s="362" t="s">
        <v>333</v>
      </c>
      <c r="C4" s="409"/>
      <c r="D4" s="159" t="s">
        <v>345</v>
      </c>
      <c r="E4" s="150" t="s">
        <v>280</v>
      </c>
      <c r="F4" s="150" t="s">
        <v>401</v>
      </c>
      <c r="G4" s="150" t="s">
        <v>282</v>
      </c>
      <c r="H4" s="150" t="s">
        <v>347</v>
      </c>
      <c r="I4" s="187" t="s">
        <v>349</v>
      </c>
    </row>
    <row r="5" spans="1:13" ht="20.25" customHeight="1">
      <c r="A5" s="186" t="s">
        <v>397</v>
      </c>
      <c r="B5" s="364" t="s">
        <v>399</v>
      </c>
      <c r="C5" s="405"/>
      <c r="D5" s="158" t="s">
        <v>334</v>
      </c>
      <c r="E5" s="151" t="s">
        <v>400</v>
      </c>
      <c r="F5" s="151" t="s">
        <v>402</v>
      </c>
      <c r="G5" s="151" t="s">
        <v>403</v>
      </c>
      <c r="H5" s="151" t="s">
        <v>348</v>
      </c>
      <c r="I5" s="188" t="s">
        <v>350</v>
      </c>
    </row>
    <row r="6" spans="1:13" ht="20.25" customHeight="1">
      <c r="A6" s="186" t="s">
        <v>398</v>
      </c>
      <c r="B6" s="364" t="s">
        <v>278</v>
      </c>
      <c r="C6" s="405"/>
      <c r="D6" s="158" t="s">
        <v>279</v>
      </c>
      <c r="E6" s="151" t="s">
        <v>346</v>
      </c>
      <c r="F6" s="151" t="s">
        <v>281</v>
      </c>
      <c r="G6" s="151" t="s">
        <v>283</v>
      </c>
      <c r="H6" s="151" t="s">
        <v>335</v>
      </c>
      <c r="I6" s="188" t="s">
        <v>404</v>
      </c>
    </row>
    <row r="7" spans="1:13" ht="20.25" customHeight="1" thickBot="1">
      <c r="A7" s="184" t="s">
        <v>130</v>
      </c>
      <c r="B7" s="403" t="s">
        <v>130</v>
      </c>
      <c r="C7" s="404" t="e">
        <v>#N/A</v>
      </c>
      <c r="D7" s="185"/>
      <c r="E7" s="190"/>
      <c r="F7" s="190"/>
      <c r="G7" s="190"/>
      <c r="H7" s="191" t="s">
        <v>284</v>
      </c>
      <c r="I7" s="189" t="s">
        <v>336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8" t="s">
        <v>48</v>
      </c>
      <c r="B9" s="9" t="s">
        <v>47</v>
      </c>
      <c r="C9" s="10" t="s">
        <v>37</v>
      </c>
      <c r="D9" s="374" t="s">
        <v>46</v>
      </c>
      <c r="E9" s="388"/>
      <c r="F9" s="387" t="s">
        <v>45</v>
      </c>
      <c r="G9" s="388"/>
      <c r="H9" s="375"/>
      <c r="I9" s="8" t="s">
        <v>11</v>
      </c>
      <c r="J9" s="56"/>
      <c r="K9" s="1"/>
    </row>
    <row r="10" spans="1:13" ht="18.600000000000001" customHeight="1">
      <c r="A10" s="380" t="s">
        <v>215</v>
      </c>
      <c r="B10" s="351" t="s">
        <v>216</v>
      </c>
      <c r="C10" s="203" t="s">
        <v>180</v>
      </c>
      <c r="D10" s="401" t="s">
        <v>181</v>
      </c>
      <c r="E10" s="402"/>
      <c r="F10" s="219" t="s">
        <v>214</v>
      </c>
      <c r="G10" s="72" t="s">
        <v>268</v>
      </c>
      <c r="H10" s="234" t="s">
        <v>182</v>
      </c>
      <c r="I10" s="58" t="s">
        <v>183</v>
      </c>
      <c r="J10" s="56"/>
    </row>
    <row r="11" spans="1:13" ht="18.600000000000001" customHeight="1">
      <c r="A11" s="381"/>
      <c r="B11" s="352"/>
      <c r="C11" s="233" t="s">
        <v>184</v>
      </c>
      <c r="D11" s="397" t="s">
        <v>185</v>
      </c>
      <c r="E11" s="400"/>
      <c r="F11" s="60" t="s">
        <v>189</v>
      </c>
      <c r="G11" s="73" t="s">
        <v>269</v>
      </c>
      <c r="H11" s="59" t="s">
        <v>186</v>
      </c>
      <c r="I11" s="61" t="s">
        <v>182</v>
      </c>
      <c r="J11" s="56"/>
    </row>
    <row r="12" spans="1:13" ht="18.600000000000001" customHeight="1" thickBot="1">
      <c r="A12" s="381"/>
      <c r="B12" s="373"/>
      <c r="C12" s="202" t="s">
        <v>187</v>
      </c>
      <c r="D12" s="392" t="s">
        <v>188</v>
      </c>
      <c r="E12" s="393"/>
      <c r="F12" s="69" t="s">
        <v>128</v>
      </c>
      <c r="G12" s="77" t="s">
        <v>270</v>
      </c>
      <c r="H12" s="235" t="s">
        <v>183</v>
      </c>
      <c r="I12" s="222" t="s">
        <v>189</v>
      </c>
      <c r="J12" s="56"/>
    </row>
    <row r="13" spans="1:13" ht="18.600000000000001" customHeight="1" thickTop="1">
      <c r="A13" s="381"/>
      <c r="B13" s="377" t="s">
        <v>13</v>
      </c>
      <c r="C13" s="198" t="s">
        <v>180</v>
      </c>
      <c r="D13" s="395" t="s">
        <v>190</v>
      </c>
      <c r="E13" s="396"/>
      <c r="F13" s="236" t="s">
        <v>195</v>
      </c>
      <c r="G13" s="75" t="s">
        <v>274</v>
      </c>
      <c r="H13" s="64" t="s">
        <v>191</v>
      </c>
      <c r="I13" s="65" t="s">
        <v>192</v>
      </c>
      <c r="J13" s="56"/>
    </row>
    <row r="14" spans="1:13" ht="18.600000000000001" customHeight="1">
      <c r="A14" s="381"/>
      <c r="B14" s="352"/>
      <c r="C14" s="200" t="s">
        <v>184</v>
      </c>
      <c r="D14" s="378" t="s">
        <v>193</v>
      </c>
      <c r="E14" s="411"/>
      <c r="F14" s="67" t="s">
        <v>197</v>
      </c>
      <c r="G14" s="76" t="s">
        <v>275</v>
      </c>
      <c r="H14" s="66" t="s">
        <v>194</v>
      </c>
      <c r="I14" s="223" t="s">
        <v>195</v>
      </c>
      <c r="J14" s="56"/>
    </row>
    <row r="15" spans="1:13" ht="18.600000000000001" customHeight="1" thickBot="1">
      <c r="A15" s="381"/>
      <c r="B15" s="353"/>
      <c r="C15" s="199" t="s">
        <v>187</v>
      </c>
      <c r="D15" s="390" t="s">
        <v>196</v>
      </c>
      <c r="E15" s="412"/>
      <c r="F15" s="62" t="s">
        <v>192</v>
      </c>
      <c r="G15" s="74" t="s">
        <v>276</v>
      </c>
      <c r="H15" s="237" t="s">
        <v>129</v>
      </c>
      <c r="I15" s="63" t="s">
        <v>197</v>
      </c>
      <c r="J15" s="56"/>
    </row>
    <row r="16" spans="1:13" ht="18.600000000000001" customHeight="1" thickTop="1">
      <c r="A16" s="381"/>
      <c r="B16" s="377" t="s">
        <v>217</v>
      </c>
      <c r="C16" s="200" t="s">
        <v>180</v>
      </c>
      <c r="D16" s="378" t="s">
        <v>190</v>
      </c>
      <c r="E16" s="411"/>
      <c r="F16" s="238" t="s">
        <v>201</v>
      </c>
      <c r="G16" s="76" t="s">
        <v>271</v>
      </c>
      <c r="H16" s="66" t="s">
        <v>198</v>
      </c>
      <c r="I16" s="223" t="s">
        <v>199</v>
      </c>
      <c r="J16" s="56"/>
    </row>
    <row r="17" spans="1:10" ht="18.600000000000001" customHeight="1">
      <c r="A17" s="381"/>
      <c r="B17" s="352"/>
      <c r="C17" s="202" t="s">
        <v>184</v>
      </c>
      <c r="D17" s="392" t="s">
        <v>193</v>
      </c>
      <c r="E17" s="393"/>
      <c r="F17" s="239" t="s">
        <v>203</v>
      </c>
      <c r="G17" s="225" t="s">
        <v>272</v>
      </c>
      <c r="H17" s="226" t="s">
        <v>200</v>
      </c>
      <c r="I17" s="222" t="s">
        <v>201</v>
      </c>
      <c r="J17" s="56"/>
    </row>
    <row r="18" spans="1:10" ht="18.600000000000001" customHeight="1" thickBot="1">
      <c r="A18" s="382"/>
      <c r="B18" s="353"/>
      <c r="C18" s="201" t="s">
        <v>187</v>
      </c>
      <c r="D18" s="389" t="s">
        <v>196</v>
      </c>
      <c r="E18" s="410"/>
      <c r="F18" s="240" t="s">
        <v>199</v>
      </c>
      <c r="G18" s="78" t="s">
        <v>273</v>
      </c>
      <c r="H18" s="71" t="s">
        <v>202</v>
      </c>
      <c r="I18" s="68" t="s">
        <v>203</v>
      </c>
      <c r="J18" s="56"/>
    </row>
    <row r="19" spans="1:10" ht="18.600000000000001" customHeight="1">
      <c r="A19" s="383" t="s">
        <v>326</v>
      </c>
      <c r="B19" s="352" t="s">
        <v>218</v>
      </c>
      <c r="C19" s="231" t="s">
        <v>180</v>
      </c>
      <c r="D19" s="378" t="s">
        <v>190</v>
      </c>
      <c r="E19" s="379"/>
      <c r="F19" s="238" t="s">
        <v>129</v>
      </c>
      <c r="G19" s="76" t="s">
        <v>327</v>
      </c>
      <c r="H19" s="66" t="s">
        <v>204</v>
      </c>
      <c r="I19" s="223" t="s">
        <v>195</v>
      </c>
      <c r="J19" s="56"/>
    </row>
    <row r="20" spans="1:10" ht="18.600000000000001" customHeight="1">
      <c r="A20" s="381"/>
      <c r="B20" s="352"/>
      <c r="C20" s="233" t="s">
        <v>184</v>
      </c>
      <c r="D20" s="398" t="s">
        <v>193</v>
      </c>
      <c r="E20" s="399"/>
      <c r="F20" s="239" t="s">
        <v>212</v>
      </c>
      <c r="G20" s="225" t="s">
        <v>328</v>
      </c>
      <c r="H20" s="226" t="s">
        <v>186</v>
      </c>
      <c r="I20" s="222" t="s">
        <v>129</v>
      </c>
      <c r="J20" s="56"/>
    </row>
    <row r="21" spans="1:10" ht="18.600000000000001" customHeight="1" thickBot="1">
      <c r="A21" s="381"/>
      <c r="B21" s="352"/>
      <c r="C21" s="232" t="s">
        <v>187</v>
      </c>
      <c r="D21" s="390" t="s">
        <v>196</v>
      </c>
      <c r="E21" s="391"/>
      <c r="F21" s="62" t="s">
        <v>214</v>
      </c>
      <c r="G21" s="74" t="s">
        <v>329</v>
      </c>
      <c r="H21" s="237" t="s">
        <v>195</v>
      </c>
      <c r="I21" s="63" t="s">
        <v>186</v>
      </c>
      <c r="J21" s="56"/>
    </row>
    <row r="22" spans="1:10" ht="18.600000000000001" customHeight="1" thickTop="1">
      <c r="A22" s="381"/>
      <c r="B22" s="384" t="s">
        <v>217</v>
      </c>
      <c r="C22" s="200" t="s">
        <v>180</v>
      </c>
      <c r="D22" s="378" t="s">
        <v>190</v>
      </c>
      <c r="E22" s="379"/>
      <c r="F22" s="238" t="s">
        <v>127</v>
      </c>
      <c r="G22" s="76" t="s">
        <v>330</v>
      </c>
      <c r="H22" s="66" t="s">
        <v>202</v>
      </c>
      <c r="I22" s="223" t="s">
        <v>205</v>
      </c>
      <c r="J22" s="56"/>
    </row>
    <row r="23" spans="1:10" ht="18.600000000000001" customHeight="1">
      <c r="A23" s="381"/>
      <c r="B23" s="385"/>
      <c r="C23" s="202" t="s">
        <v>184</v>
      </c>
      <c r="D23" s="392" t="s">
        <v>193</v>
      </c>
      <c r="E23" s="394"/>
      <c r="F23" s="239" t="s">
        <v>191</v>
      </c>
      <c r="G23" s="225" t="s">
        <v>331</v>
      </c>
      <c r="H23" s="226" t="s">
        <v>182</v>
      </c>
      <c r="I23" s="222" t="s">
        <v>202</v>
      </c>
      <c r="J23" s="56"/>
    </row>
    <row r="24" spans="1:10" ht="18.600000000000001" customHeight="1" thickBot="1">
      <c r="A24" s="382"/>
      <c r="B24" s="386"/>
      <c r="C24" s="201" t="s">
        <v>187</v>
      </c>
      <c r="D24" s="389" t="s">
        <v>196</v>
      </c>
      <c r="E24" s="370"/>
      <c r="F24" s="221" t="s">
        <v>192</v>
      </c>
      <c r="G24" s="78" t="s">
        <v>332</v>
      </c>
      <c r="H24" s="242" t="s">
        <v>205</v>
      </c>
      <c r="I24" s="68" t="s">
        <v>182</v>
      </c>
      <c r="J24" s="56"/>
    </row>
    <row r="25" spans="1:10" ht="18.600000000000001" customHeight="1">
      <c r="A25" s="348" t="s">
        <v>219</v>
      </c>
      <c r="B25" s="351" t="s">
        <v>21</v>
      </c>
      <c r="C25" s="14" t="s">
        <v>206</v>
      </c>
      <c r="D25" s="398" t="s">
        <v>190</v>
      </c>
      <c r="E25" s="399"/>
      <c r="F25" s="224" t="s">
        <v>192</v>
      </c>
      <c r="G25" s="225" t="s">
        <v>337</v>
      </c>
      <c r="H25" s="226" t="s">
        <v>204</v>
      </c>
      <c r="I25" s="227" t="s">
        <v>182</v>
      </c>
      <c r="J25" s="56"/>
    </row>
    <row r="26" spans="1:10" ht="18.600000000000001" customHeight="1">
      <c r="A26" s="349"/>
      <c r="B26" s="352"/>
      <c r="C26" s="197" t="s">
        <v>207</v>
      </c>
      <c r="D26" s="397" t="s">
        <v>193</v>
      </c>
      <c r="E26" s="364"/>
      <c r="F26" s="60" t="s">
        <v>197</v>
      </c>
      <c r="G26" s="73" t="s">
        <v>338</v>
      </c>
      <c r="H26" s="59" t="s">
        <v>208</v>
      </c>
      <c r="I26" s="61" t="s">
        <v>192</v>
      </c>
      <c r="J26" s="56"/>
    </row>
    <row r="27" spans="1:10" ht="18.600000000000001" customHeight="1" thickBot="1">
      <c r="A27" s="349"/>
      <c r="B27" s="352"/>
      <c r="C27" s="199" t="s">
        <v>209</v>
      </c>
      <c r="D27" s="390" t="s">
        <v>196</v>
      </c>
      <c r="E27" s="391"/>
      <c r="F27" s="62" t="s">
        <v>195</v>
      </c>
      <c r="G27" s="74" t="s">
        <v>339</v>
      </c>
      <c r="H27" s="70" t="s">
        <v>182</v>
      </c>
      <c r="I27" s="63" t="s">
        <v>197</v>
      </c>
      <c r="J27" s="56"/>
    </row>
    <row r="28" spans="1:10" ht="18.600000000000001" customHeight="1" thickTop="1">
      <c r="A28" s="349"/>
      <c r="B28" s="377" t="s">
        <v>220</v>
      </c>
      <c r="C28" s="200" t="s">
        <v>206</v>
      </c>
      <c r="D28" s="378" t="s">
        <v>190</v>
      </c>
      <c r="E28" s="379"/>
      <c r="F28" s="67" t="s">
        <v>128</v>
      </c>
      <c r="G28" s="76" t="s">
        <v>340</v>
      </c>
      <c r="H28" s="244" t="s">
        <v>126</v>
      </c>
      <c r="I28" s="223" t="s">
        <v>129</v>
      </c>
      <c r="J28" s="56"/>
    </row>
    <row r="29" spans="1:10" ht="18.600000000000001" customHeight="1">
      <c r="A29" s="349"/>
      <c r="B29" s="352"/>
      <c r="C29" s="14">
        <v>0</v>
      </c>
      <c r="D29" s="392" t="s">
        <v>193</v>
      </c>
      <c r="E29" s="394"/>
      <c r="F29" s="69" t="s">
        <v>210</v>
      </c>
      <c r="G29" s="77" t="s">
        <v>341</v>
      </c>
      <c r="H29" s="220" t="s">
        <v>200</v>
      </c>
      <c r="I29" s="222" t="s">
        <v>128</v>
      </c>
      <c r="J29" s="56"/>
    </row>
    <row r="30" spans="1:10" ht="18.600000000000001" customHeight="1" thickBot="1">
      <c r="A30" s="349"/>
      <c r="B30" s="373"/>
      <c r="C30" s="199" t="s">
        <v>209</v>
      </c>
      <c r="D30" s="390" t="s">
        <v>196</v>
      </c>
      <c r="E30" s="391"/>
      <c r="F30" s="62" t="s">
        <v>129</v>
      </c>
      <c r="G30" s="74" t="s">
        <v>341</v>
      </c>
      <c r="H30" s="70" t="s">
        <v>205</v>
      </c>
      <c r="I30" s="63" t="s">
        <v>210</v>
      </c>
      <c r="J30" s="56"/>
    </row>
    <row r="31" spans="1:10" ht="18.600000000000001" customHeight="1" thickTop="1">
      <c r="A31" s="349"/>
      <c r="B31" s="377" t="s">
        <v>221</v>
      </c>
      <c r="C31" s="200" t="s">
        <v>206</v>
      </c>
      <c r="D31" s="378" t="s">
        <v>190</v>
      </c>
      <c r="E31" s="379"/>
      <c r="F31" s="238" t="s">
        <v>199</v>
      </c>
      <c r="G31" s="76" t="s">
        <v>342</v>
      </c>
      <c r="H31" s="66" t="s">
        <v>127</v>
      </c>
      <c r="I31" s="223" t="s">
        <v>211</v>
      </c>
      <c r="J31" s="56"/>
    </row>
    <row r="32" spans="1:10" ht="18.600000000000001" customHeight="1">
      <c r="A32" s="349"/>
      <c r="B32" s="352"/>
      <c r="C32" s="200" t="s">
        <v>207</v>
      </c>
      <c r="D32" s="378" t="s">
        <v>193</v>
      </c>
      <c r="E32" s="379"/>
      <c r="F32" s="243" t="s">
        <v>213</v>
      </c>
      <c r="G32" s="73" t="s">
        <v>343</v>
      </c>
      <c r="H32" s="59" t="s">
        <v>198</v>
      </c>
      <c r="I32" s="61" t="s">
        <v>127</v>
      </c>
      <c r="J32" s="56"/>
    </row>
    <row r="33" spans="1:11" ht="18.600000000000001" customHeight="1" thickBot="1">
      <c r="A33" s="350"/>
      <c r="B33" s="353"/>
      <c r="C33" s="201" t="s">
        <v>209</v>
      </c>
      <c r="D33" s="389" t="s">
        <v>196</v>
      </c>
      <c r="E33" s="370"/>
      <c r="F33" s="240" t="s">
        <v>214</v>
      </c>
      <c r="G33" s="78" t="s">
        <v>344</v>
      </c>
      <c r="H33" s="71" t="s">
        <v>191</v>
      </c>
      <c r="I33" s="68" t="s">
        <v>198</v>
      </c>
      <c r="J33" s="57"/>
    </row>
    <row r="34" spans="1:11" ht="18.600000000000001" customHeight="1">
      <c r="A34" s="372" t="s">
        <v>222</v>
      </c>
      <c r="B34" s="351" t="s">
        <v>21</v>
      </c>
      <c r="C34" s="200" t="s">
        <v>206</v>
      </c>
      <c r="D34" s="378" t="s">
        <v>190</v>
      </c>
      <c r="E34" s="379"/>
      <c r="F34" s="67" t="s">
        <v>212</v>
      </c>
      <c r="G34" s="76" t="s">
        <v>376</v>
      </c>
      <c r="H34" s="244" t="s">
        <v>189</v>
      </c>
      <c r="I34" s="223" t="s">
        <v>126</v>
      </c>
      <c r="J34" s="56"/>
    </row>
    <row r="35" spans="1:11" ht="18.600000000000001" customHeight="1">
      <c r="A35" s="372"/>
      <c r="B35" s="352"/>
      <c r="C35" s="14" t="s">
        <v>207</v>
      </c>
      <c r="D35" s="398" t="s">
        <v>193</v>
      </c>
      <c r="E35" s="399"/>
      <c r="F35" s="224" t="s">
        <v>208</v>
      </c>
      <c r="G35" s="225" t="s">
        <v>377</v>
      </c>
      <c r="H35" s="226" t="s">
        <v>194</v>
      </c>
      <c r="I35" s="227" t="s">
        <v>212</v>
      </c>
      <c r="J35" s="56"/>
    </row>
    <row r="36" spans="1:11" ht="18.600000000000001" customHeight="1" thickBot="1">
      <c r="A36" s="372"/>
      <c r="B36" s="373"/>
      <c r="C36" s="199" t="s">
        <v>209</v>
      </c>
      <c r="D36" s="390" t="s">
        <v>196</v>
      </c>
      <c r="E36" s="391"/>
      <c r="F36" s="247" t="s">
        <v>126</v>
      </c>
      <c r="G36" s="74" t="s">
        <v>378</v>
      </c>
      <c r="H36" s="70" t="s">
        <v>183</v>
      </c>
      <c r="I36" s="63" t="s">
        <v>208</v>
      </c>
      <c r="J36" s="56"/>
    </row>
    <row r="37" spans="1:11" ht="18.600000000000001" customHeight="1" thickTop="1">
      <c r="A37" s="349"/>
      <c r="B37" s="352" t="s">
        <v>51</v>
      </c>
      <c r="C37" s="14" t="s">
        <v>206</v>
      </c>
      <c r="D37" s="398" t="s">
        <v>190</v>
      </c>
      <c r="E37" s="399"/>
      <c r="F37" s="239" t="s">
        <v>210</v>
      </c>
      <c r="G37" s="225" t="s">
        <v>379</v>
      </c>
      <c r="H37" s="226" t="s">
        <v>203</v>
      </c>
      <c r="I37" s="227" t="s">
        <v>205</v>
      </c>
      <c r="J37" s="56"/>
    </row>
    <row r="38" spans="1:11" ht="18.600000000000001" customHeight="1">
      <c r="A38" s="349"/>
      <c r="B38" s="352"/>
      <c r="C38" s="197" t="s">
        <v>207</v>
      </c>
      <c r="D38" s="397" t="s">
        <v>193</v>
      </c>
      <c r="E38" s="364"/>
      <c r="F38" s="60" t="s">
        <v>201</v>
      </c>
      <c r="G38" s="73" t="s">
        <v>380</v>
      </c>
      <c r="H38" s="59" t="s">
        <v>213</v>
      </c>
      <c r="I38" s="61" t="s">
        <v>210</v>
      </c>
      <c r="J38" s="56"/>
    </row>
    <row r="39" spans="1:11" ht="18.600000000000001" customHeight="1" thickBot="1">
      <c r="A39" s="350"/>
      <c r="B39" s="353"/>
      <c r="C39" s="201" t="s">
        <v>209</v>
      </c>
      <c r="D39" s="389" t="s">
        <v>196</v>
      </c>
      <c r="E39" s="370"/>
      <c r="F39" s="240" t="s">
        <v>205</v>
      </c>
      <c r="G39" s="78" t="s">
        <v>381</v>
      </c>
      <c r="H39" s="71" t="s">
        <v>204</v>
      </c>
      <c r="I39" s="68" t="s">
        <v>213</v>
      </c>
      <c r="J39" s="56"/>
    </row>
    <row r="40" spans="1:11" ht="13.5" customHeight="1">
      <c r="A40" s="5"/>
      <c r="B40" s="12"/>
      <c r="C40" s="5"/>
      <c r="D40" s="376"/>
      <c r="E40" s="376"/>
      <c r="F40" s="5"/>
      <c r="G40" s="5"/>
      <c r="H40" s="5"/>
      <c r="I40" s="3"/>
      <c r="J40" s="1"/>
      <c r="K40" s="1"/>
    </row>
    <row r="41" spans="1:11" ht="22.5" customHeight="1">
      <c r="A41" s="5"/>
      <c r="B41" s="12"/>
      <c r="C41" s="5"/>
      <c r="D41" s="5"/>
      <c r="E41" s="5"/>
      <c r="F41" s="5"/>
      <c r="G41" s="5"/>
      <c r="H41" s="5"/>
      <c r="I41" s="3"/>
      <c r="J41" s="1"/>
      <c r="K41" s="1"/>
    </row>
    <row r="42" spans="1:11" ht="18.75" customHeight="1">
      <c r="A42" s="22" t="s">
        <v>53</v>
      </c>
      <c r="B42" s="12"/>
      <c r="C42" s="5"/>
      <c r="D42" s="5"/>
      <c r="E42" s="5"/>
      <c r="F42" s="5"/>
      <c r="G42" s="5"/>
      <c r="H42" s="5"/>
      <c r="I42" s="3"/>
      <c r="J42" s="1"/>
      <c r="K42" s="1"/>
    </row>
    <row r="43" spans="1:11" ht="18.75" customHeight="1">
      <c r="B43" s="12"/>
      <c r="C43" s="5"/>
      <c r="D43" s="5"/>
      <c r="E43" s="5"/>
      <c r="F43" s="5"/>
      <c r="G43" s="5"/>
      <c r="H43" s="5"/>
      <c r="I43" s="3"/>
      <c r="J43" s="1"/>
      <c r="K43" s="1"/>
    </row>
    <row r="44" spans="1:11" ht="16.5" customHeight="1">
      <c r="A44" s="22"/>
      <c r="B44" s="12"/>
      <c r="C44" s="5"/>
      <c r="D44" s="5"/>
      <c r="E44" s="5"/>
      <c r="F44" s="5"/>
      <c r="G44" s="5"/>
      <c r="H44" s="5"/>
      <c r="I44" s="3"/>
      <c r="J44" s="1"/>
      <c r="K44" s="1"/>
    </row>
    <row r="45" spans="1:11" ht="25.5" customHeight="1">
      <c r="A45" s="297"/>
      <c r="B45" s="30"/>
      <c r="C45" s="31"/>
      <c r="D45" s="31"/>
      <c r="E45" s="31"/>
      <c r="F45" s="31"/>
      <c r="G45" s="31"/>
      <c r="H45" s="31"/>
      <c r="I45" s="32"/>
      <c r="J45" s="1"/>
      <c r="K45" s="1"/>
    </row>
    <row r="46" spans="1:11" ht="25.5" customHeight="1">
      <c r="A46" s="297"/>
      <c r="B46" s="30"/>
      <c r="C46" s="31"/>
      <c r="D46" s="31"/>
      <c r="E46" s="31"/>
      <c r="F46" s="31"/>
      <c r="G46" s="31"/>
      <c r="H46" s="31"/>
      <c r="I46" s="32"/>
      <c r="J46" s="1"/>
      <c r="K46" s="1"/>
    </row>
    <row r="47" spans="1:11" ht="25.5" customHeight="1">
      <c r="A47" s="297"/>
      <c r="B47" s="30"/>
      <c r="C47" s="31"/>
      <c r="D47" s="31"/>
      <c r="E47" s="31"/>
      <c r="F47" s="31"/>
      <c r="G47" s="31"/>
      <c r="H47" s="31"/>
      <c r="I47" s="32"/>
    </row>
    <row r="48" spans="1:11" ht="25.5" customHeight="1">
      <c r="A48" s="297"/>
      <c r="B48" s="30"/>
      <c r="C48" s="31"/>
      <c r="D48" s="31"/>
      <c r="E48" s="31"/>
      <c r="F48" s="31"/>
      <c r="G48" s="31"/>
      <c r="H48" s="31"/>
      <c r="I48" s="32"/>
    </row>
    <row r="49" spans="1:11" ht="25.5" customHeight="1">
      <c r="A49" s="297"/>
      <c r="B49" s="30"/>
      <c r="C49" s="31"/>
      <c r="D49" s="31"/>
      <c r="E49" s="31"/>
      <c r="F49" s="31"/>
      <c r="G49" s="31"/>
      <c r="H49" s="31"/>
      <c r="I49" s="32"/>
    </row>
    <row r="50" spans="1:11" ht="25.5" customHeight="1">
      <c r="A50" s="297"/>
      <c r="B50" s="30"/>
      <c r="C50" s="31"/>
      <c r="D50" s="31"/>
      <c r="E50" s="31"/>
      <c r="F50" s="31"/>
      <c r="G50" s="31"/>
      <c r="H50" s="31"/>
      <c r="I50" s="32"/>
    </row>
    <row r="51" spans="1:11" ht="25.5" customHeight="1">
      <c r="A51" s="297"/>
      <c r="B51" s="30"/>
      <c r="C51" s="31"/>
      <c r="D51" s="31"/>
      <c r="E51" s="31"/>
      <c r="F51" s="31"/>
      <c r="G51" s="31"/>
      <c r="H51" s="31"/>
      <c r="I51" s="32"/>
    </row>
    <row r="52" spans="1:11" ht="25.5" customHeight="1">
      <c r="A52" s="297"/>
      <c r="B52" s="30"/>
      <c r="C52" s="31"/>
      <c r="D52" s="31"/>
      <c r="E52" s="31"/>
      <c r="F52" s="31"/>
      <c r="G52" s="31"/>
      <c r="H52" s="31"/>
      <c r="I52" s="32"/>
    </row>
    <row r="53" spans="1:11" ht="25.5" customHeight="1">
      <c r="A53" s="297"/>
      <c r="B53" s="30"/>
      <c r="C53" s="31"/>
      <c r="D53" s="31"/>
      <c r="E53" s="31"/>
      <c r="F53" s="31"/>
      <c r="G53" s="31"/>
      <c r="H53" s="31"/>
      <c r="I53" s="32"/>
      <c r="J53" s="19"/>
      <c r="K53" s="19"/>
    </row>
    <row r="54" spans="1:11" ht="25.5" customHeight="1">
      <c r="A54" s="297"/>
      <c r="B54" s="12"/>
      <c r="C54" s="297"/>
      <c r="D54" s="297"/>
      <c r="E54" s="297"/>
      <c r="F54" s="297"/>
      <c r="G54" s="297"/>
      <c r="H54" s="297"/>
      <c r="I54" s="3"/>
      <c r="J54" s="19"/>
      <c r="K54" s="19"/>
    </row>
    <row r="55" spans="1:11" ht="21" customHeight="1" thickBot="1">
      <c r="A55" s="22" t="s">
        <v>267</v>
      </c>
      <c r="B55" s="3"/>
      <c r="C55" s="3"/>
      <c r="D55" s="3"/>
      <c r="E55" s="3"/>
      <c r="F55" s="3"/>
      <c r="G55" s="3"/>
      <c r="H55" s="3"/>
      <c r="I55" s="3"/>
      <c r="J55" s="1"/>
      <c r="K55" s="1"/>
    </row>
    <row r="56" spans="1:11" ht="18" customHeight="1" thickBot="1">
      <c r="A56" s="8" t="s">
        <v>7</v>
      </c>
      <c r="B56" s="13" t="s">
        <v>8</v>
      </c>
      <c r="C56" s="10" t="s">
        <v>37</v>
      </c>
      <c r="D56" s="374" t="s">
        <v>9</v>
      </c>
      <c r="E56" s="375"/>
      <c r="F56" s="387" t="s">
        <v>10</v>
      </c>
      <c r="G56" s="388"/>
      <c r="H56" s="375"/>
      <c r="I56" s="55" t="s">
        <v>11</v>
      </c>
    </row>
    <row r="57" spans="1:11" ht="21" customHeight="1">
      <c r="A57" s="380" t="s">
        <v>405</v>
      </c>
      <c r="B57" s="413" t="s">
        <v>406</v>
      </c>
      <c r="C57" s="307" t="s">
        <v>229</v>
      </c>
      <c r="D57" s="362" t="s">
        <v>411</v>
      </c>
      <c r="E57" s="363"/>
      <c r="F57" s="248" t="s">
        <v>2</v>
      </c>
      <c r="G57" s="254" t="s">
        <v>415</v>
      </c>
      <c r="H57" s="254" t="s">
        <v>44</v>
      </c>
      <c r="I57" s="50" t="s">
        <v>299</v>
      </c>
    </row>
    <row r="58" spans="1:11" ht="21" customHeight="1">
      <c r="A58" s="381"/>
      <c r="B58" s="385"/>
      <c r="C58" s="304" t="s">
        <v>231</v>
      </c>
      <c r="D58" s="364" t="s">
        <v>412</v>
      </c>
      <c r="E58" s="365"/>
      <c r="F58" s="249" t="s">
        <v>16</v>
      </c>
      <c r="G58" s="255" t="s">
        <v>416</v>
      </c>
      <c r="H58" s="255" t="s">
        <v>56</v>
      </c>
      <c r="I58" s="52" t="s">
        <v>301</v>
      </c>
    </row>
    <row r="59" spans="1:11" ht="21" customHeight="1" thickBot="1">
      <c r="A59" s="381"/>
      <c r="B59" s="414"/>
      <c r="C59" s="300" t="s">
        <v>233</v>
      </c>
      <c r="D59" s="391" t="s">
        <v>413</v>
      </c>
      <c r="E59" s="406"/>
      <c r="F59" s="250" t="s">
        <v>55</v>
      </c>
      <c r="G59" s="256" t="s">
        <v>417</v>
      </c>
      <c r="H59" s="256" t="s">
        <v>27</v>
      </c>
      <c r="I59" s="53" t="s">
        <v>302</v>
      </c>
    </row>
    <row r="60" spans="1:11" ht="54.75" customHeight="1" thickTop="1">
      <c r="A60" s="381"/>
      <c r="B60" s="377" t="s">
        <v>407</v>
      </c>
      <c r="C60" s="298" t="s">
        <v>235</v>
      </c>
      <c r="D60" s="368" t="s">
        <v>425</v>
      </c>
      <c r="E60" s="369"/>
      <c r="F60" s="251" t="s">
        <v>54</v>
      </c>
      <c r="G60" s="267" t="s">
        <v>418</v>
      </c>
      <c r="H60" s="257" t="s">
        <v>396</v>
      </c>
      <c r="I60" s="241" t="s">
        <v>303</v>
      </c>
    </row>
    <row r="61" spans="1:11" ht="40.5" customHeight="1" thickBot="1">
      <c r="A61" s="381"/>
      <c r="B61" s="373"/>
      <c r="C61" s="298" t="s">
        <v>410</v>
      </c>
      <c r="D61" s="391" t="s">
        <v>426</v>
      </c>
      <c r="E61" s="406"/>
      <c r="F61" s="251" t="s">
        <v>19</v>
      </c>
      <c r="G61" s="267" t="s">
        <v>419</v>
      </c>
      <c r="H61" s="257" t="s">
        <v>30</v>
      </c>
      <c r="I61" s="241" t="s">
        <v>300</v>
      </c>
    </row>
    <row r="62" spans="1:11" ht="21" customHeight="1" thickTop="1" thickBot="1">
      <c r="A62" s="381"/>
      <c r="B62" s="258" t="s">
        <v>408</v>
      </c>
      <c r="C62" s="259" t="s">
        <v>238</v>
      </c>
      <c r="D62" s="419" t="s">
        <v>411</v>
      </c>
      <c r="E62" s="420"/>
      <c r="F62" s="253" t="s">
        <v>145</v>
      </c>
      <c r="G62" s="260" t="s">
        <v>420</v>
      </c>
      <c r="H62" s="260" t="s">
        <v>22</v>
      </c>
      <c r="I62" s="261" t="s">
        <v>414</v>
      </c>
    </row>
    <row r="63" spans="1:11" ht="21" customHeight="1" thickTop="1" thickBot="1">
      <c r="A63" s="382"/>
      <c r="B63" s="262" t="s">
        <v>409</v>
      </c>
      <c r="C63" s="263" t="s">
        <v>239</v>
      </c>
      <c r="D63" s="417" t="s">
        <v>411</v>
      </c>
      <c r="E63" s="418"/>
      <c r="F63" s="264" t="s">
        <v>51</v>
      </c>
      <c r="G63" s="265" t="s">
        <v>421</v>
      </c>
      <c r="H63" s="252" t="s">
        <v>163</v>
      </c>
      <c r="I63" s="266" t="s">
        <v>414</v>
      </c>
    </row>
    <row r="64" spans="1:11" ht="23.25" customHeight="1" thickBot="1">
      <c r="A64" s="276" t="s">
        <v>422</v>
      </c>
      <c r="B64" s="277" t="s">
        <v>423</v>
      </c>
      <c r="C64" s="278" t="s">
        <v>237</v>
      </c>
      <c r="D64" s="415" t="s">
        <v>424</v>
      </c>
      <c r="E64" s="416"/>
      <c r="F64" s="281" t="s">
        <v>23</v>
      </c>
      <c r="G64" s="279" t="s">
        <v>429</v>
      </c>
      <c r="H64" s="279" t="s">
        <v>21</v>
      </c>
      <c r="I64" s="280" t="s">
        <v>414</v>
      </c>
    </row>
    <row r="65" spans="1:11" ht="21.75" customHeight="1">
      <c r="A65" s="348" t="s">
        <v>223</v>
      </c>
      <c r="B65" s="351" t="s">
        <v>25</v>
      </c>
      <c r="C65" s="298" t="s">
        <v>240</v>
      </c>
      <c r="D65" s="362" t="s">
        <v>230</v>
      </c>
      <c r="E65" s="363"/>
      <c r="F65" s="286" t="s">
        <v>1</v>
      </c>
      <c r="G65" s="295" t="s">
        <v>430</v>
      </c>
      <c r="H65" s="295" t="s">
        <v>126</v>
      </c>
      <c r="I65" s="241" t="s">
        <v>304</v>
      </c>
      <c r="J65" s="21"/>
      <c r="K65" s="21"/>
    </row>
    <row r="66" spans="1:11" ht="21" customHeight="1">
      <c r="A66" s="349"/>
      <c r="B66" s="352"/>
      <c r="C66" s="304" t="s">
        <v>241</v>
      </c>
      <c r="D66" s="364" t="s">
        <v>232</v>
      </c>
      <c r="E66" s="365"/>
      <c r="F66" s="287" t="s">
        <v>25</v>
      </c>
      <c r="G66" s="296" t="s">
        <v>431</v>
      </c>
      <c r="H66" s="296" t="s">
        <v>199</v>
      </c>
      <c r="I66" s="52" t="s">
        <v>305</v>
      </c>
      <c r="J66" s="21"/>
      <c r="K66" s="21"/>
    </row>
    <row r="67" spans="1:11" ht="21" customHeight="1">
      <c r="A67" s="349"/>
      <c r="B67" s="352"/>
      <c r="C67" s="304" t="s">
        <v>242</v>
      </c>
      <c r="D67" s="364" t="s">
        <v>234</v>
      </c>
      <c r="E67" s="365"/>
      <c r="F67" s="287" t="s">
        <v>24</v>
      </c>
      <c r="G67" s="296" t="s">
        <v>432</v>
      </c>
      <c r="H67" s="296" t="s">
        <v>210</v>
      </c>
      <c r="I67" s="52" t="s">
        <v>306</v>
      </c>
      <c r="J67" s="21"/>
      <c r="K67" s="21"/>
    </row>
    <row r="68" spans="1:11" ht="21" customHeight="1" thickBot="1">
      <c r="A68" s="349"/>
      <c r="B68" s="373"/>
      <c r="C68" s="300" t="s">
        <v>243</v>
      </c>
      <c r="D68" s="391" t="s">
        <v>236</v>
      </c>
      <c r="E68" s="406"/>
      <c r="F68" s="288" t="s">
        <v>5</v>
      </c>
      <c r="G68" s="301" t="s">
        <v>433</v>
      </c>
      <c r="H68" s="301" t="s">
        <v>189</v>
      </c>
      <c r="I68" s="53" t="s">
        <v>307</v>
      </c>
      <c r="J68" s="21"/>
      <c r="K68" s="21"/>
    </row>
    <row r="69" spans="1:11" ht="21" customHeight="1" thickTop="1">
      <c r="A69" s="349"/>
      <c r="B69" s="377" t="s">
        <v>218</v>
      </c>
      <c r="C69" s="305" t="s">
        <v>244</v>
      </c>
      <c r="D69" s="368" t="s">
        <v>230</v>
      </c>
      <c r="E69" s="369"/>
      <c r="F69" s="228" t="s">
        <v>203</v>
      </c>
      <c r="G69" s="306" t="s">
        <v>434</v>
      </c>
      <c r="H69" s="289" t="s">
        <v>14</v>
      </c>
      <c r="I69" s="54" t="s">
        <v>308</v>
      </c>
      <c r="J69" s="153"/>
    </row>
    <row r="70" spans="1:11" ht="21" customHeight="1">
      <c r="A70" s="349"/>
      <c r="B70" s="352"/>
      <c r="C70" s="304" t="s">
        <v>245</v>
      </c>
      <c r="D70" s="364" t="s">
        <v>232</v>
      </c>
      <c r="E70" s="365"/>
      <c r="F70" s="186" t="s">
        <v>212</v>
      </c>
      <c r="G70" s="296" t="s">
        <v>435</v>
      </c>
      <c r="H70" s="290" t="s">
        <v>4</v>
      </c>
      <c r="I70" s="52" t="s">
        <v>309</v>
      </c>
      <c r="J70" s="153"/>
      <c r="K70" s="21"/>
    </row>
    <row r="71" spans="1:11" ht="24" customHeight="1">
      <c r="A71" s="349"/>
      <c r="B71" s="352"/>
      <c r="C71" s="302" t="s">
        <v>246</v>
      </c>
      <c r="D71" s="364" t="s">
        <v>234</v>
      </c>
      <c r="E71" s="365"/>
      <c r="F71" s="217" t="s">
        <v>127</v>
      </c>
      <c r="G71" s="303" t="s">
        <v>436</v>
      </c>
      <c r="H71" s="291" t="s">
        <v>0</v>
      </c>
      <c r="I71" s="52" t="s">
        <v>310</v>
      </c>
      <c r="J71" s="1"/>
      <c r="K71" s="21"/>
    </row>
    <row r="72" spans="1:11" ht="21" customHeight="1" thickBot="1">
      <c r="A72" s="350"/>
      <c r="B72" s="353"/>
      <c r="C72" s="299" t="s">
        <v>247</v>
      </c>
      <c r="D72" s="370" t="s">
        <v>236</v>
      </c>
      <c r="E72" s="371"/>
      <c r="F72" s="218" t="s">
        <v>205</v>
      </c>
      <c r="G72" s="294" t="s">
        <v>437</v>
      </c>
      <c r="H72" s="292" t="s">
        <v>6</v>
      </c>
      <c r="I72" s="51" t="s">
        <v>311</v>
      </c>
      <c r="J72" s="1"/>
    </row>
    <row r="73" spans="1:11" ht="21" customHeight="1">
      <c r="A73" s="348" t="s">
        <v>224</v>
      </c>
      <c r="B73" s="351" t="s">
        <v>1</v>
      </c>
      <c r="C73" s="307" t="s">
        <v>248</v>
      </c>
      <c r="D73" s="362" t="s">
        <v>249</v>
      </c>
      <c r="E73" s="363"/>
      <c r="F73" s="311" t="str">
        <f>F65</f>
        <v>本庄第一</v>
      </c>
      <c r="G73" s="293" t="s">
        <v>438</v>
      </c>
      <c r="H73" s="293" t="str">
        <f>H69</f>
        <v>山村学園</v>
      </c>
      <c r="I73" s="50" t="s">
        <v>312</v>
      </c>
      <c r="J73" s="230" t="s">
        <v>260</v>
      </c>
      <c r="K73" s="21"/>
    </row>
    <row r="74" spans="1:11" ht="45" customHeight="1">
      <c r="A74" s="349"/>
      <c r="B74" s="352"/>
      <c r="C74" s="304" t="s">
        <v>250</v>
      </c>
      <c r="D74" s="364" t="s">
        <v>251</v>
      </c>
      <c r="E74" s="365"/>
      <c r="F74" s="287" t="str">
        <f t="shared" ref="F74:F76" si="0">F66</f>
        <v>入間向陽</v>
      </c>
      <c r="G74" s="309" t="s">
        <v>439</v>
      </c>
      <c r="H74" s="296" t="str">
        <f t="shared" ref="H74:H76" si="1">H70</f>
        <v>川口総合</v>
      </c>
      <c r="I74" s="52" t="s">
        <v>313</v>
      </c>
      <c r="J74" s="230" t="s">
        <v>261</v>
      </c>
      <c r="K74" s="21"/>
    </row>
    <row r="75" spans="1:11" ht="22.5" customHeight="1">
      <c r="A75" s="349"/>
      <c r="B75" s="352"/>
      <c r="C75" s="304" t="s">
        <v>252</v>
      </c>
      <c r="D75" s="364" t="s">
        <v>253</v>
      </c>
      <c r="E75" s="365"/>
      <c r="F75" s="287" t="str">
        <f t="shared" si="0"/>
        <v>花咲徳栄</v>
      </c>
      <c r="G75" s="296" t="s">
        <v>440</v>
      </c>
      <c r="H75" s="296" t="str">
        <f t="shared" si="1"/>
        <v>埼玉平成</v>
      </c>
      <c r="I75" s="52" t="s">
        <v>314</v>
      </c>
      <c r="J75" s="229" t="s">
        <v>261</v>
      </c>
      <c r="K75" s="21"/>
    </row>
    <row r="76" spans="1:11" ht="46.5" customHeight="1" thickBot="1">
      <c r="A76" s="350"/>
      <c r="B76" s="353"/>
      <c r="C76" s="299" t="s">
        <v>254</v>
      </c>
      <c r="D76" s="370" t="s">
        <v>255</v>
      </c>
      <c r="E76" s="371"/>
      <c r="F76" s="218" t="str">
        <f t="shared" si="0"/>
        <v>浦和西</v>
      </c>
      <c r="G76" s="310" t="s">
        <v>441</v>
      </c>
      <c r="H76" s="292" t="str">
        <f t="shared" si="1"/>
        <v>久喜</v>
      </c>
      <c r="I76" s="51" t="s">
        <v>315</v>
      </c>
      <c r="J76" s="229" t="s">
        <v>261</v>
      </c>
      <c r="K76" s="21"/>
    </row>
    <row r="77" spans="1:11" ht="21" customHeight="1">
      <c r="A77" s="348" t="s">
        <v>225</v>
      </c>
      <c r="B77" s="351" t="s">
        <v>218</v>
      </c>
      <c r="C77" s="307" t="s">
        <v>256</v>
      </c>
      <c r="D77" s="362" t="s">
        <v>249</v>
      </c>
      <c r="E77" s="363"/>
      <c r="F77" s="336" t="str">
        <f>H73</f>
        <v>山村学園</v>
      </c>
      <c r="G77" s="254" t="s">
        <v>450</v>
      </c>
      <c r="H77" s="293" t="str">
        <f>H75</f>
        <v>埼玉平成</v>
      </c>
      <c r="I77" s="50" t="s">
        <v>316</v>
      </c>
      <c r="J77" s="230" t="s">
        <v>262</v>
      </c>
      <c r="K77" s="21"/>
    </row>
    <row r="78" spans="1:11" ht="21" customHeight="1">
      <c r="A78" s="349"/>
      <c r="B78" s="352"/>
      <c r="C78" s="314" t="s">
        <v>257</v>
      </c>
      <c r="D78" s="366" t="s">
        <v>251</v>
      </c>
      <c r="E78" s="367"/>
      <c r="F78" s="337" t="str">
        <f>F73</f>
        <v>本庄第一</v>
      </c>
      <c r="G78" s="335" t="s">
        <v>451</v>
      </c>
      <c r="H78" s="316" t="str">
        <f>H76</f>
        <v>久喜</v>
      </c>
      <c r="I78" s="317" t="s">
        <v>317</v>
      </c>
      <c r="J78" s="318" t="s">
        <v>263</v>
      </c>
      <c r="K78" s="21"/>
    </row>
    <row r="79" spans="1:11" ht="22.5" customHeight="1">
      <c r="A79" s="349"/>
      <c r="B79" s="352"/>
      <c r="C79" s="314" t="s">
        <v>258</v>
      </c>
      <c r="D79" s="366" t="s">
        <v>253</v>
      </c>
      <c r="E79" s="367"/>
      <c r="F79" s="315" t="str">
        <f>F74</f>
        <v>入間向陽</v>
      </c>
      <c r="G79" s="335" t="s">
        <v>448</v>
      </c>
      <c r="H79" s="338" t="str">
        <f>F75</f>
        <v>花咲徳栄</v>
      </c>
      <c r="I79" s="317" t="s">
        <v>318</v>
      </c>
      <c r="J79" s="319" t="s">
        <v>261</v>
      </c>
      <c r="K79" s="21"/>
    </row>
    <row r="80" spans="1:11" ht="41.25" thickBot="1">
      <c r="A80" s="350"/>
      <c r="B80" s="353"/>
      <c r="C80" s="299" t="s">
        <v>259</v>
      </c>
      <c r="D80" s="370" t="s">
        <v>255</v>
      </c>
      <c r="E80" s="371"/>
      <c r="F80" s="218" t="str">
        <f>H74</f>
        <v>川口総合</v>
      </c>
      <c r="G80" s="310" t="s">
        <v>449</v>
      </c>
      <c r="H80" s="339" t="str">
        <f>F76</f>
        <v>浦和西</v>
      </c>
      <c r="I80" s="51" t="s">
        <v>319</v>
      </c>
      <c r="J80" s="229" t="s">
        <v>264</v>
      </c>
      <c r="K80" s="21"/>
    </row>
    <row r="81" spans="1:10" ht="23.25" customHeight="1">
      <c r="A81" s="348" t="s">
        <v>226</v>
      </c>
      <c r="B81" s="354" t="s">
        <v>298</v>
      </c>
      <c r="C81" s="320" t="s">
        <v>285</v>
      </c>
      <c r="D81" s="356" t="s">
        <v>286</v>
      </c>
      <c r="E81" s="357"/>
      <c r="F81" s="311" t="str">
        <f>F78</f>
        <v>本庄第一</v>
      </c>
      <c r="G81" s="340" t="s">
        <v>452</v>
      </c>
      <c r="H81" s="321" t="str">
        <f>H79</f>
        <v>花咲徳栄</v>
      </c>
      <c r="I81" s="322" t="s">
        <v>320</v>
      </c>
      <c r="J81" s="313" t="s">
        <v>265</v>
      </c>
    </row>
    <row r="82" spans="1:10" ht="23.25" customHeight="1" thickBot="1">
      <c r="A82" s="350"/>
      <c r="B82" s="355"/>
      <c r="C82" s="323" t="s">
        <v>287</v>
      </c>
      <c r="D82" s="358" t="s">
        <v>288</v>
      </c>
      <c r="E82" s="359"/>
      <c r="F82" s="324" t="str">
        <f>F79</f>
        <v>入間向陽</v>
      </c>
      <c r="G82" s="341" t="s">
        <v>453</v>
      </c>
      <c r="H82" s="292" t="str">
        <f>H78</f>
        <v>久喜</v>
      </c>
      <c r="I82" s="325" t="s">
        <v>321</v>
      </c>
      <c r="J82" s="312" t="s">
        <v>261</v>
      </c>
    </row>
    <row r="83" spans="1:10" ht="23.25" customHeight="1">
      <c r="A83" s="348" t="s">
        <v>227</v>
      </c>
      <c r="B83" s="351" t="s">
        <v>228</v>
      </c>
      <c r="C83" s="298" t="s">
        <v>289</v>
      </c>
      <c r="D83" s="362" t="s">
        <v>290</v>
      </c>
      <c r="E83" s="363"/>
      <c r="F83" s="11" t="str">
        <f>H77</f>
        <v>埼玉平成</v>
      </c>
      <c r="G83" s="257" t="s">
        <v>454</v>
      </c>
      <c r="H83" s="495" t="str">
        <f>F80</f>
        <v>川口総合</v>
      </c>
      <c r="I83" s="241" t="s">
        <v>322</v>
      </c>
      <c r="J83" s="229" t="s">
        <v>296</v>
      </c>
    </row>
    <row r="84" spans="1:10" ht="23.25" customHeight="1">
      <c r="A84" s="349"/>
      <c r="B84" s="352"/>
      <c r="C84" s="304" t="s">
        <v>291</v>
      </c>
      <c r="D84" s="364" t="s">
        <v>288</v>
      </c>
      <c r="E84" s="365"/>
      <c r="F84" s="186" t="str">
        <f>F77</f>
        <v>山村学園</v>
      </c>
      <c r="G84" s="255" t="s">
        <v>455</v>
      </c>
      <c r="H84" s="496" t="str">
        <f>H80</f>
        <v>浦和西</v>
      </c>
      <c r="I84" s="52" t="s">
        <v>323</v>
      </c>
      <c r="J84" s="229" t="s">
        <v>297</v>
      </c>
    </row>
    <row r="85" spans="1:10" ht="24" customHeight="1">
      <c r="A85" s="349"/>
      <c r="B85" s="352"/>
      <c r="C85" s="326" t="s">
        <v>292</v>
      </c>
      <c r="D85" s="366" t="s">
        <v>293</v>
      </c>
      <c r="E85" s="367"/>
      <c r="F85" s="493" t="str">
        <f>F78</f>
        <v>本庄第一</v>
      </c>
      <c r="G85" s="342" t="s">
        <v>343</v>
      </c>
      <c r="H85" s="327" t="str">
        <f>F79</f>
        <v>入間向陽</v>
      </c>
      <c r="I85" s="328" t="s">
        <v>324</v>
      </c>
      <c r="J85" s="329" t="s">
        <v>266</v>
      </c>
    </row>
    <row r="86" spans="1:10" ht="24" customHeight="1" thickBot="1">
      <c r="A86" s="350"/>
      <c r="B86" s="353"/>
      <c r="C86" s="330" t="s">
        <v>294</v>
      </c>
      <c r="D86" s="360" t="s">
        <v>295</v>
      </c>
      <c r="E86" s="361"/>
      <c r="F86" s="494" t="str">
        <f>H81</f>
        <v>花咲徳栄</v>
      </c>
      <c r="G86" s="343" t="s">
        <v>456</v>
      </c>
      <c r="H86" s="331" t="str">
        <f>H78</f>
        <v>久喜</v>
      </c>
      <c r="I86" s="332" t="s">
        <v>325</v>
      </c>
      <c r="J86" s="318" t="s">
        <v>261</v>
      </c>
    </row>
    <row r="100" spans="1:7" ht="14.25" hidden="1">
      <c r="A100" s="37" t="s">
        <v>63</v>
      </c>
    </row>
    <row r="101" spans="1:7" ht="27.75" hidden="1" customHeight="1">
      <c r="A101" s="37" t="s">
        <v>64</v>
      </c>
    </row>
    <row r="102" spans="1:7" ht="46.5" customHeight="1" thickBot="1"/>
    <row r="103" spans="1:7" ht="27.75" customHeight="1">
      <c r="E103" s="333" t="s">
        <v>131</v>
      </c>
      <c r="F103" s="334" t="s">
        <v>1</v>
      </c>
      <c r="G103" t="s">
        <v>178</v>
      </c>
    </row>
    <row r="104" spans="1:7" ht="14.25" thickBot="1">
      <c r="E104" s="213" t="s">
        <v>132</v>
      </c>
      <c r="F104" s="214" t="s">
        <v>358</v>
      </c>
      <c r="G104" s="1" t="s">
        <v>177</v>
      </c>
    </row>
    <row r="105" spans="1:7">
      <c r="E105" s="215" t="s">
        <v>133</v>
      </c>
      <c r="F105" s="216" t="s">
        <v>6</v>
      </c>
      <c r="G105" s="1" t="s">
        <v>179</v>
      </c>
    </row>
    <row r="106" spans="1:7" ht="14.25" thickBot="1">
      <c r="E106" s="213" t="s">
        <v>134</v>
      </c>
      <c r="F106" s="214" t="s">
        <v>25</v>
      </c>
      <c r="G106" s="1" t="s">
        <v>177</v>
      </c>
    </row>
    <row r="107" spans="1:7">
      <c r="E107" s="211" t="s">
        <v>135</v>
      </c>
      <c r="F107" s="212" t="s">
        <v>5</v>
      </c>
    </row>
    <row r="108" spans="1:7">
      <c r="E108" s="156" t="s">
        <v>136</v>
      </c>
      <c r="F108" s="157" t="s">
        <v>14</v>
      </c>
    </row>
    <row r="109" spans="1:7">
      <c r="E109" s="156" t="s">
        <v>137</v>
      </c>
      <c r="F109" s="157" t="s">
        <v>4</v>
      </c>
    </row>
    <row r="110" spans="1:7">
      <c r="E110" s="156" t="s">
        <v>138</v>
      </c>
      <c r="F110" s="157" t="s">
        <v>0</v>
      </c>
    </row>
  </sheetData>
  <mergeCells count="99">
    <mergeCell ref="D80:E80"/>
    <mergeCell ref="D79:E79"/>
    <mergeCell ref="B60:B61"/>
    <mergeCell ref="D64:E64"/>
    <mergeCell ref="A57:A63"/>
    <mergeCell ref="D63:E63"/>
    <mergeCell ref="D62:E62"/>
    <mergeCell ref="A77:A80"/>
    <mergeCell ref="B77:B80"/>
    <mergeCell ref="A65:A72"/>
    <mergeCell ref="B65:B68"/>
    <mergeCell ref="B69:B72"/>
    <mergeCell ref="A73:A76"/>
    <mergeCell ref="B73:B76"/>
    <mergeCell ref="D78:E78"/>
    <mergeCell ref="D77:E77"/>
    <mergeCell ref="A1:I1"/>
    <mergeCell ref="B3:C3"/>
    <mergeCell ref="B4:C4"/>
    <mergeCell ref="D18:E18"/>
    <mergeCell ref="D68:E68"/>
    <mergeCell ref="D14:E14"/>
    <mergeCell ref="D33:E33"/>
    <mergeCell ref="D22:E22"/>
    <mergeCell ref="D15:E15"/>
    <mergeCell ref="D23:E23"/>
    <mergeCell ref="D16:E16"/>
    <mergeCell ref="D30:E30"/>
    <mergeCell ref="B57:B59"/>
    <mergeCell ref="D61:E61"/>
    <mergeCell ref="B5:C5"/>
    <mergeCell ref="D26:E26"/>
    <mergeCell ref="B7:C7"/>
    <mergeCell ref="B6:C6"/>
    <mergeCell ref="D57:E57"/>
    <mergeCell ref="D59:E59"/>
    <mergeCell ref="D37:E37"/>
    <mergeCell ref="D35:E35"/>
    <mergeCell ref="D27:E27"/>
    <mergeCell ref="D36:E36"/>
    <mergeCell ref="D34:E34"/>
    <mergeCell ref="D24:E24"/>
    <mergeCell ref="D31:E31"/>
    <mergeCell ref="F56:H56"/>
    <mergeCell ref="F9:H9"/>
    <mergeCell ref="D39:E39"/>
    <mergeCell ref="D28:E28"/>
    <mergeCell ref="D21:E21"/>
    <mergeCell ref="D12:E12"/>
    <mergeCell ref="D29:E29"/>
    <mergeCell ref="D13:E13"/>
    <mergeCell ref="D9:E9"/>
    <mergeCell ref="D38:E38"/>
    <mergeCell ref="D19:E19"/>
    <mergeCell ref="D20:E20"/>
    <mergeCell ref="D25:E25"/>
    <mergeCell ref="D11:E11"/>
    <mergeCell ref="D17:E17"/>
    <mergeCell ref="D10:E10"/>
    <mergeCell ref="A10:A18"/>
    <mergeCell ref="B10:B12"/>
    <mergeCell ref="B13:B15"/>
    <mergeCell ref="B16:B18"/>
    <mergeCell ref="A19:A24"/>
    <mergeCell ref="B19:B21"/>
    <mergeCell ref="B22:B24"/>
    <mergeCell ref="A25:A33"/>
    <mergeCell ref="B25:B27"/>
    <mergeCell ref="B28:B30"/>
    <mergeCell ref="B31:B33"/>
    <mergeCell ref="D32:E32"/>
    <mergeCell ref="A34:A39"/>
    <mergeCell ref="B34:B36"/>
    <mergeCell ref="B37:B39"/>
    <mergeCell ref="D58:E58"/>
    <mergeCell ref="D60:E60"/>
    <mergeCell ref="D56:E56"/>
    <mergeCell ref="D40:E40"/>
    <mergeCell ref="D73:E73"/>
    <mergeCell ref="D74:E74"/>
    <mergeCell ref="D75:E75"/>
    <mergeCell ref="D76:E76"/>
    <mergeCell ref="D72:E72"/>
    <mergeCell ref="D67:E67"/>
    <mergeCell ref="D65:E65"/>
    <mergeCell ref="D70:E70"/>
    <mergeCell ref="D71:E71"/>
    <mergeCell ref="D69:E69"/>
    <mergeCell ref="D66:E66"/>
    <mergeCell ref="A83:A86"/>
    <mergeCell ref="B83:B86"/>
    <mergeCell ref="A81:A82"/>
    <mergeCell ref="B81:B82"/>
    <mergeCell ref="D81:E81"/>
    <mergeCell ref="D82:E82"/>
    <mergeCell ref="D86:E86"/>
    <mergeCell ref="D83:E83"/>
    <mergeCell ref="D84:E84"/>
    <mergeCell ref="D85:E85"/>
  </mergeCells>
  <phoneticPr fontId="1"/>
  <pageMargins left="0.46" right="0.2" top="0.39" bottom="0.16" header="0.61" footer="0.21"/>
  <pageSetup paperSize="9" scale="59" orientation="portrait" r:id="rId1"/>
  <headerFooter alignWithMargins="0"/>
  <rowBreaks count="1" manualBreakCount="1">
    <brk id="41" max="11" man="1"/>
  </rowBreaks>
  <ignoredErrors>
    <ignoredError sqref="H8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showGridLines="0" topLeftCell="A47" zoomScaleNormal="100" workbookViewId="0">
      <selection activeCell="B57" sqref="B57:M6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407" t="s">
        <v>139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</row>
    <row r="3" spans="1:29" ht="14.25">
      <c r="A3" s="37" t="s">
        <v>62</v>
      </c>
    </row>
    <row r="4" spans="1:29" ht="14.25">
      <c r="A4" s="37" t="s">
        <v>63</v>
      </c>
    </row>
    <row r="5" spans="1:29" ht="14.25">
      <c r="A5" s="37" t="s">
        <v>64</v>
      </c>
      <c r="T5" s="465">
        <v>42610</v>
      </c>
      <c r="U5" s="465"/>
      <c r="V5" s="38" t="s">
        <v>65</v>
      </c>
    </row>
    <row r="6" spans="1:29" ht="18" thickBot="1">
      <c r="A6" s="39" t="s">
        <v>66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0" t="s">
        <v>67</v>
      </c>
      <c r="B7" s="466" t="str">
        <f>A8</f>
        <v>所沢</v>
      </c>
      <c r="C7" s="466"/>
      <c r="D7" s="466"/>
      <c r="E7" s="467" t="str">
        <f>A9</f>
        <v>和光国際</v>
      </c>
      <c r="F7" s="466"/>
      <c r="G7" s="468"/>
      <c r="H7" s="467" t="str">
        <f>A10</f>
        <v>大宮南</v>
      </c>
      <c r="I7" s="466"/>
      <c r="J7" s="468"/>
      <c r="K7" s="469"/>
      <c r="L7" s="470"/>
      <c r="M7" s="471"/>
      <c r="N7" s="83" t="s">
        <v>68</v>
      </c>
      <c r="O7" s="84" t="s">
        <v>69</v>
      </c>
      <c r="P7" s="85" t="s">
        <v>70</v>
      </c>
      <c r="Q7" s="86" t="s">
        <v>71</v>
      </c>
      <c r="R7" s="87" t="s">
        <v>72</v>
      </c>
      <c r="S7" s="87" t="s">
        <v>73</v>
      </c>
      <c r="T7" s="87" t="s">
        <v>74</v>
      </c>
      <c r="U7" s="88" t="s">
        <v>75</v>
      </c>
      <c r="V7" s="89" t="s">
        <v>76</v>
      </c>
      <c r="Z7" s="3"/>
      <c r="AA7" s="3"/>
      <c r="AB7" s="3"/>
      <c r="AC7" s="3"/>
    </row>
    <row r="8" spans="1:29" ht="17.25">
      <c r="A8" s="45" t="s">
        <v>140</v>
      </c>
      <c r="B8" s="478"/>
      <c r="C8" s="478"/>
      <c r="D8" s="478"/>
      <c r="E8" s="138">
        <v>0</v>
      </c>
      <c r="F8" s="90" t="str">
        <f>IF(E8="","",IF(E8&gt;G8,"〇",IF(E8&lt;G8,"●","△")))</f>
        <v>●</v>
      </c>
      <c r="G8" s="139">
        <v>5</v>
      </c>
      <c r="H8" s="138">
        <v>2</v>
      </c>
      <c r="I8" s="90" t="str">
        <f>IF(H8="","",IF(H8&gt;J8,"〇",IF(H8&lt;J8,"●","△")))</f>
        <v>△</v>
      </c>
      <c r="J8" s="139">
        <v>2</v>
      </c>
      <c r="K8" s="472"/>
      <c r="L8" s="473"/>
      <c r="M8" s="474"/>
      <c r="N8" s="122">
        <v>2</v>
      </c>
      <c r="O8" s="91">
        <f>IF(N8="","",P8*3+Q8*1)</f>
        <v>1</v>
      </c>
      <c r="P8" s="92">
        <f t="shared" ref="P8:P10" si="0">IF(N8="","",COUNTIF(B8:M8,"〇"))</f>
        <v>0</v>
      </c>
      <c r="Q8" s="92">
        <f>IF(N8="","",COUNTIF(B8:M8,"△"))</f>
        <v>1</v>
      </c>
      <c r="R8" s="92">
        <f>IF(N8="","",COUNTIF(B8:M8,"●"))</f>
        <v>1</v>
      </c>
      <c r="S8" s="92">
        <f>IF(N8="","",SUM(E8,H8,K8))</f>
        <v>2</v>
      </c>
      <c r="T8" s="92">
        <f>IF(N8="","",SUM(G8,J8,M8))</f>
        <v>7</v>
      </c>
      <c r="U8" s="93">
        <f>IF(N8="","",S8-T8)</f>
        <v>-5</v>
      </c>
      <c r="V8" s="143">
        <v>3</v>
      </c>
      <c r="Z8" s="3"/>
      <c r="AA8" s="3"/>
      <c r="AB8" s="3"/>
      <c r="AC8" s="3"/>
    </row>
    <row r="9" spans="1:29" ht="17.25">
      <c r="A9" s="45" t="s">
        <v>141</v>
      </c>
      <c r="B9" s="80">
        <v>5</v>
      </c>
      <c r="C9" s="95" t="str">
        <f>IF(B9="","",IF(B9&gt;D9,"〇",IF(B9&lt;D9,"●","△")))</f>
        <v>〇</v>
      </c>
      <c r="D9" s="80">
        <v>0</v>
      </c>
      <c r="E9" s="424"/>
      <c r="F9" s="425"/>
      <c r="G9" s="426"/>
      <c r="H9" s="136">
        <v>0</v>
      </c>
      <c r="I9" s="94" t="str">
        <f>IF(H9="","",IF(H9&gt;J9,"〇",IF(H9&lt;J9,"●","△")))</f>
        <v>△</v>
      </c>
      <c r="J9" s="133">
        <v>0</v>
      </c>
      <c r="K9" s="472"/>
      <c r="L9" s="473"/>
      <c r="M9" s="474"/>
      <c r="N9" s="122">
        <v>2</v>
      </c>
      <c r="O9" s="91">
        <f>IF(N9="","",P9*3+Q9*1)</f>
        <v>4</v>
      </c>
      <c r="P9" s="92">
        <f t="shared" si="0"/>
        <v>1</v>
      </c>
      <c r="Q9" s="92">
        <f t="shared" ref="Q9:Q10" si="1">IF(N9="","",COUNTIF(B9:M9,"△"))</f>
        <v>1</v>
      </c>
      <c r="R9" s="92">
        <f t="shared" ref="R9:R10" si="2">IF(N9="","",COUNTIF(B9:M9,"●"))</f>
        <v>0</v>
      </c>
      <c r="S9" s="92">
        <f>IF(N9="","",SUM(B9,H9,K9))</f>
        <v>5</v>
      </c>
      <c r="T9" s="92">
        <f>IF(N9="","",SUM(D9,J9,M9))</f>
        <v>0</v>
      </c>
      <c r="U9" s="93">
        <f>IF(N9="","",S9-T9)</f>
        <v>5</v>
      </c>
      <c r="V9" s="143">
        <v>1</v>
      </c>
      <c r="Z9" s="3"/>
      <c r="AA9" s="3"/>
      <c r="AB9" s="3"/>
      <c r="AC9" s="3"/>
    </row>
    <row r="10" spans="1:29" ht="18" thickBot="1">
      <c r="A10" s="41" t="s">
        <v>142</v>
      </c>
      <c r="B10" s="82">
        <v>2</v>
      </c>
      <c r="C10" s="97" t="str">
        <f>IF(B10="","",IF(B10&gt;D10,"〇",IF(B10&lt;D10,"●","△")))</f>
        <v>△</v>
      </c>
      <c r="D10" s="82">
        <v>2</v>
      </c>
      <c r="E10" s="137">
        <v>0</v>
      </c>
      <c r="F10" s="96" t="str">
        <f>IF(E10="","",IF(E10&gt;G10,"〇",IF(E10&lt;G10,"●","△")))</f>
        <v>△</v>
      </c>
      <c r="G10" s="135">
        <v>0</v>
      </c>
      <c r="H10" s="427"/>
      <c r="I10" s="428"/>
      <c r="J10" s="459"/>
      <c r="K10" s="475"/>
      <c r="L10" s="476"/>
      <c r="M10" s="477"/>
      <c r="N10" s="123">
        <v>2</v>
      </c>
      <c r="O10" s="98">
        <f>IF(N10="","",P10*3+Q10*1)</f>
        <v>2</v>
      </c>
      <c r="P10" s="99">
        <f t="shared" si="0"/>
        <v>0</v>
      </c>
      <c r="Q10" s="99">
        <f t="shared" si="1"/>
        <v>2</v>
      </c>
      <c r="R10" s="99">
        <f t="shared" si="2"/>
        <v>0</v>
      </c>
      <c r="S10" s="99">
        <f>IF(N10="","",SUM(E10,B10,K10))</f>
        <v>2</v>
      </c>
      <c r="T10" s="99">
        <f>IF(N10="","",SUM(G10,D10,M10))</f>
        <v>2</v>
      </c>
      <c r="U10" s="100">
        <f>IF(N10="","",S10-T10)</f>
        <v>0</v>
      </c>
      <c r="V10" s="144">
        <v>2</v>
      </c>
    </row>
    <row r="11" spans="1:29" ht="20.25" hidden="1" customHeight="1" thickBot="1">
      <c r="A11" s="42"/>
      <c r="B11" s="97"/>
      <c r="C11" s="97"/>
      <c r="D11" s="101"/>
      <c r="E11" s="97"/>
      <c r="F11" s="97"/>
      <c r="G11" s="97"/>
      <c r="H11" s="102"/>
      <c r="I11" s="97"/>
      <c r="J11" s="101"/>
      <c r="K11" s="102"/>
      <c r="L11" s="97"/>
      <c r="M11" s="101"/>
      <c r="N11" s="124"/>
      <c r="O11" s="103" t="str">
        <f>IF(N11="","",P11*3+Q11*1)</f>
        <v/>
      </c>
      <c r="P11" s="104">
        <f>COUNTIF(B11:M11,"○")</f>
        <v>0</v>
      </c>
      <c r="Q11" s="104">
        <f>COUNTIF(B11:M11,"△")</f>
        <v>0</v>
      </c>
      <c r="R11" s="104">
        <f>COUNTIF(B11:M11,"●")</f>
        <v>0</v>
      </c>
      <c r="S11" s="104">
        <f>SUM(B11,E11,K11)</f>
        <v>0</v>
      </c>
      <c r="T11" s="104">
        <f>SUM(D11,G11,M11)</f>
        <v>0</v>
      </c>
      <c r="U11" s="105" t="str">
        <f>IF(N11="","",S11-T11)</f>
        <v/>
      </c>
      <c r="V11" s="145"/>
    </row>
    <row r="12" spans="1:29" ht="17.25">
      <c r="A12" s="43"/>
      <c r="B12" s="94"/>
      <c r="C12" s="94"/>
      <c r="D12" s="94"/>
      <c r="E12" s="94"/>
      <c r="F12" s="94"/>
      <c r="G12" s="94"/>
      <c r="H12" s="94"/>
      <c r="I12" s="94"/>
      <c r="J12" s="94"/>
      <c r="K12" s="106"/>
      <c r="L12" s="106"/>
      <c r="M12" s="106"/>
      <c r="N12" s="125"/>
      <c r="O12" s="107"/>
      <c r="P12" s="107"/>
      <c r="Q12" s="107"/>
      <c r="R12" s="107"/>
      <c r="S12" s="107"/>
      <c r="T12" s="107"/>
      <c r="U12" s="107"/>
      <c r="V12" s="125"/>
    </row>
    <row r="13" spans="1:29" ht="18" thickBot="1">
      <c r="A13" s="39" t="s">
        <v>77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25"/>
      <c r="O13" s="107"/>
      <c r="P13" s="107"/>
      <c r="Q13" s="107"/>
      <c r="R13" s="107"/>
      <c r="S13" s="107"/>
      <c r="T13" s="107"/>
      <c r="U13" s="107"/>
      <c r="V13" s="125"/>
    </row>
    <row r="14" spans="1:29" ht="14.25" thickBot="1">
      <c r="A14" s="40" t="s">
        <v>67</v>
      </c>
      <c r="B14" s="430" t="str">
        <f>A15</f>
        <v>松山女子</v>
      </c>
      <c r="C14" s="431"/>
      <c r="D14" s="432"/>
      <c r="E14" s="433" t="str">
        <f>A16</f>
        <v>秋草学園</v>
      </c>
      <c r="F14" s="431"/>
      <c r="G14" s="432"/>
      <c r="H14" s="433" t="str">
        <f>A17</f>
        <v>北本・寄居</v>
      </c>
      <c r="I14" s="431"/>
      <c r="J14" s="432"/>
      <c r="K14" s="447"/>
      <c r="L14" s="448"/>
      <c r="M14" s="449"/>
      <c r="N14" s="126" t="s">
        <v>68</v>
      </c>
      <c r="O14" s="84" t="s">
        <v>69</v>
      </c>
      <c r="P14" s="85" t="s">
        <v>70</v>
      </c>
      <c r="Q14" s="86" t="s">
        <v>71</v>
      </c>
      <c r="R14" s="87" t="s">
        <v>72</v>
      </c>
      <c r="S14" s="87" t="s">
        <v>73</v>
      </c>
      <c r="T14" s="87" t="s">
        <v>74</v>
      </c>
      <c r="U14" s="88" t="s">
        <v>75</v>
      </c>
      <c r="V14" s="146" t="s">
        <v>76</v>
      </c>
    </row>
    <row r="15" spans="1:29" ht="17.25">
      <c r="A15" s="45" t="s">
        <v>16</v>
      </c>
      <c r="B15" s="421"/>
      <c r="C15" s="422"/>
      <c r="D15" s="423"/>
      <c r="E15" s="79">
        <v>0</v>
      </c>
      <c r="F15" s="90" t="str">
        <f>IF(E15="","",IF(E15&gt;G15,"〇",IF(E15&lt;G15,"●","△")))</f>
        <v>●</v>
      </c>
      <c r="G15" s="79">
        <v>1</v>
      </c>
      <c r="H15" s="138">
        <v>4</v>
      </c>
      <c r="I15" s="90" t="str">
        <f>IF(H15="","",IF(H15&gt;J15,"〇",IF(H15&lt;J15,"●","△")))</f>
        <v>〇</v>
      </c>
      <c r="J15" s="139">
        <v>1</v>
      </c>
      <c r="K15" s="450"/>
      <c r="L15" s="451"/>
      <c r="M15" s="452"/>
      <c r="N15" s="122">
        <v>2</v>
      </c>
      <c r="O15" s="108">
        <f>IF(N15="","",P15*3+Q15*1)</f>
        <v>3</v>
      </c>
      <c r="P15" s="109">
        <f t="shared" ref="P15:P17" si="3">IF(N15="","",COUNTIF(B15:M15,"〇"))</f>
        <v>1</v>
      </c>
      <c r="Q15" s="109">
        <f t="shared" ref="Q15:Q17" si="4">IF(N15="","",COUNTIF(B15:M15,"△"))</f>
        <v>0</v>
      </c>
      <c r="R15" s="109">
        <f t="shared" ref="R15:R17" si="5">IF(N15="","",COUNTIF(B15:M15,"●"))</f>
        <v>1</v>
      </c>
      <c r="S15" s="109">
        <f>IF(N15="","",SUM(E15,H15,K15))</f>
        <v>4</v>
      </c>
      <c r="T15" s="109">
        <f>IF(N15="","",SUM(G15,J15,M15))</f>
        <v>2</v>
      </c>
      <c r="U15" s="110">
        <f>IF(N15="","",S15-T15)</f>
        <v>2</v>
      </c>
      <c r="V15" s="143">
        <v>2</v>
      </c>
    </row>
    <row r="16" spans="1:29" ht="17.25">
      <c r="A16" s="45" t="s">
        <v>143</v>
      </c>
      <c r="B16" s="130">
        <v>1</v>
      </c>
      <c r="C16" s="95" t="str">
        <f>IF(B16="","",IF(B16&gt;D16,"〇",IF(B16&lt;D16,"●","△")))</f>
        <v>〇</v>
      </c>
      <c r="D16" s="133">
        <v>0</v>
      </c>
      <c r="E16" s="424"/>
      <c r="F16" s="425"/>
      <c r="G16" s="426"/>
      <c r="H16" s="136">
        <v>1</v>
      </c>
      <c r="I16" s="94" t="str">
        <f>IF(H16="","",IF(H16&gt;J16,"〇",IF(H16&lt;J16,"●","△")))</f>
        <v>△</v>
      </c>
      <c r="J16" s="133">
        <v>1</v>
      </c>
      <c r="K16" s="450"/>
      <c r="L16" s="451"/>
      <c r="M16" s="452"/>
      <c r="N16" s="122">
        <v>2</v>
      </c>
      <c r="O16" s="91">
        <f>IF(N16="","",P16*3+Q16*1)</f>
        <v>4</v>
      </c>
      <c r="P16" s="92">
        <f t="shared" si="3"/>
        <v>1</v>
      </c>
      <c r="Q16" s="92">
        <f t="shared" si="4"/>
        <v>1</v>
      </c>
      <c r="R16" s="92">
        <f t="shared" si="5"/>
        <v>0</v>
      </c>
      <c r="S16" s="109">
        <f>IF(N16="","",SUM(B16,H16,K16))</f>
        <v>2</v>
      </c>
      <c r="T16" s="109">
        <f>IF(N16="","",SUM(D16,J16,M16))</f>
        <v>1</v>
      </c>
      <c r="U16" s="110">
        <f>IF(N16="","",S16-T16)</f>
        <v>1</v>
      </c>
      <c r="V16" s="143">
        <v>1</v>
      </c>
    </row>
    <row r="17" spans="1:22" ht="18" thickBot="1">
      <c r="A17" s="42" t="s">
        <v>144</v>
      </c>
      <c r="B17" s="132">
        <v>1</v>
      </c>
      <c r="C17" s="97" t="str">
        <f>IF(B17="","",IF(B17&gt;D17,"〇",IF(B17&lt;D17,"●","△")))</f>
        <v>●</v>
      </c>
      <c r="D17" s="135">
        <v>4</v>
      </c>
      <c r="E17" s="82">
        <v>1</v>
      </c>
      <c r="F17" s="96" t="str">
        <f>IF(E17="","",IF(E17&gt;G17,"〇",IF(E17&lt;G17,"●","△")))</f>
        <v>△</v>
      </c>
      <c r="G17" s="82">
        <v>1</v>
      </c>
      <c r="H17" s="427"/>
      <c r="I17" s="428"/>
      <c r="J17" s="459"/>
      <c r="K17" s="456"/>
      <c r="L17" s="457"/>
      <c r="M17" s="458"/>
      <c r="N17" s="127">
        <v>2</v>
      </c>
      <c r="O17" s="98">
        <f>IF(N17="","",P17*3+Q17*1)</f>
        <v>1</v>
      </c>
      <c r="P17" s="99">
        <f t="shared" si="3"/>
        <v>0</v>
      </c>
      <c r="Q17" s="99">
        <f t="shared" si="4"/>
        <v>1</v>
      </c>
      <c r="R17" s="99">
        <f t="shared" si="5"/>
        <v>1</v>
      </c>
      <c r="S17" s="104">
        <f>IF(N17="","",SUM(E17,B17,K17))</f>
        <v>2</v>
      </c>
      <c r="T17" s="104">
        <f>IF(N17="","",SUM(G17,D17,M17))</f>
        <v>5</v>
      </c>
      <c r="U17" s="105">
        <f>IF(N17="","",S17-T17)</f>
        <v>-3</v>
      </c>
      <c r="V17" s="145">
        <v>3</v>
      </c>
    </row>
    <row r="18" spans="1:22" ht="18" hidden="1" customHeight="1" thickBot="1">
      <c r="A18" s="44"/>
      <c r="B18" s="111"/>
      <c r="C18" s="97"/>
      <c r="D18" s="101"/>
      <c r="E18" s="97"/>
      <c r="F18" s="97"/>
      <c r="G18" s="97"/>
      <c r="H18" s="102"/>
      <c r="I18" s="97"/>
      <c r="J18" s="101"/>
      <c r="K18" s="460"/>
      <c r="L18" s="461"/>
      <c r="M18" s="462"/>
      <c r="N18" s="127"/>
      <c r="O18" s="112" t="str">
        <f>IF(N18="","",P18*3+Q18*1)</f>
        <v/>
      </c>
      <c r="P18" s="104">
        <f>COUNTIF(B18:M18,"○")</f>
        <v>0</v>
      </c>
      <c r="Q18" s="104">
        <f>COUNTIF(B18:M18,"△")</f>
        <v>0</v>
      </c>
      <c r="R18" s="104">
        <f>COUNTIF(B18:M18,"●")</f>
        <v>0</v>
      </c>
      <c r="S18" s="104">
        <f>SUM(B18,E18,H18)</f>
        <v>0</v>
      </c>
      <c r="T18" s="104">
        <f>SUM(D18,G18,J18)</f>
        <v>0</v>
      </c>
      <c r="U18" s="105" t="str">
        <f>IF(N18="","",S18-T18)</f>
        <v/>
      </c>
      <c r="V18" s="145"/>
    </row>
    <row r="19" spans="1:22">
      <c r="B19" s="120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25"/>
      <c r="O19" s="107"/>
      <c r="P19" s="107"/>
      <c r="Q19" s="107"/>
      <c r="R19" s="107"/>
      <c r="S19" s="107"/>
      <c r="T19" s="107"/>
      <c r="U19" s="107"/>
      <c r="V19" s="125"/>
    </row>
    <row r="20" spans="1:22" ht="20.25" customHeight="1" thickBot="1">
      <c r="A20" s="39" t="s">
        <v>78</v>
      </c>
      <c r="B20" s="120"/>
      <c r="C20" s="114"/>
      <c r="D20" s="114"/>
      <c r="E20" s="114"/>
      <c r="F20" s="114"/>
      <c r="G20" s="114"/>
      <c r="H20" s="114"/>
      <c r="I20" s="114"/>
      <c r="J20" s="114"/>
      <c r="K20" s="107"/>
      <c r="L20" s="107"/>
      <c r="M20" s="107"/>
      <c r="N20" s="125"/>
      <c r="O20" s="107"/>
      <c r="P20" s="107"/>
      <c r="Q20" s="107"/>
      <c r="R20" s="107"/>
      <c r="S20" s="107"/>
      <c r="T20" s="107"/>
      <c r="U20" s="107"/>
      <c r="V20" s="125"/>
    </row>
    <row r="21" spans="1:22" ht="20.25" customHeight="1" thickBot="1">
      <c r="A21" s="160" t="s">
        <v>67</v>
      </c>
      <c r="B21" s="463" t="str">
        <f>A22</f>
        <v>南稜</v>
      </c>
      <c r="C21" s="448"/>
      <c r="D21" s="464"/>
      <c r="E21" s="447" t="str">
        <f>A23</f>
        <v>浦和実業</v>
      </c>
      <c r="F21" s="448"/>
      <c r="G21" s="464"/>
      <c r="H21" s="447" t="str">
        <f>A24</f>
        <v>庄和</v>
      </c>
      <c r="I21" s="448"/>
      <c r="J21" s="464"/>
      <c r="K21" s="447"/>
      <c r="L21" s="448"/>
      <c r="M21" s="449"/>
      <c r="N21" s="161" t="s">
        <v>68</v>
      </c>
      <c r="O21" s="162" t="s">
        <v>69</v>
      </c>
      <c r="P21" s="163" t="s">
        <v>70</v>
      </c>
      <c r="Q21" s="164" t="s">
        <v>71</v>
      </c>
      <c r="R21" s="165" t="s">
        <v>72</v>
      </c>
      <c r="S21" s="165" t="s">
        <v>73</v>
      </c>
      <c r="T21" s="165" t="s">
        <v>74</v>
      </c>
      <c r="U21" s="166" t="s">
        <v>75</v>
      </c>
      <c r="V21" s="167" t="s">
        <v>76</v>
      </c>
    </row>
    <row r="22" spans="1:22" ht="20.25" customHeight="1">
      <c r="A22" s="172" t="s">
        <v>145</v>
      </c>
      <c r="B22" s="421"/>
      <c r="C22" s="422"/>
      <c r="D22" s="423"/>
      <c r="E22" s="173">
        <v>4</v>
      </c>
      <c r="F22" s="174" t="str">
        <f>IF(E22="","",IF(E22&gt;G22,"〇",IF(E22&lt;G22,"●","△")))</f>
        <v>〇</v>
      </c>
      <c r="G22" s="173">
        <v>1</v>
      </c>
      <c r="H22" s="175">
        <v>10</v>
      </c>
      <c r="I22" s="174" t="str">
        <f>IF(H22="","",IF(H22&gt;J22,"〇",IF(H22&lt;J22,"●","△")))</f>
        <v>〇</v>
      </c>
      <c r="J22" s="176">
        <v>0</v>
      </c>
      <c r="K22" s="450"/>
      <c r="L22" s="451"/>
      <c r="M22" s="452"/>
      <c r="N22" s="177">
        <v>2</v>
      </c>
      <c r="O22" s="178">
        <f>IF(N22="","",P22*3+Q22*1)</f>
        <v>6</v>
      </c>
      <c r="P22" s="179">
        <f t="shared" ref="P22:P25" si="6">IF(N22="","",COUNTIF(B22:M22,"〇"))</f>
        <v>2</v>
      </c>
      <c r="Q22" s="180">
        <f t="shared" ref="Q22:Q25" si="7">IF(N22="","",COUNTIF(B22:M22,"△"))</f>
        <v>0</v>
      </c>
      <c r="R22" s="179">
        <f t="shared" ref="R22:R25" si="8">IF(N22="","",COUNTIF(B22:M22,"●"))</f>
        <v>0</v>
      </c>
      <c r="S22" s="179">
        <f>IF(N22="","",SUM(E22,H22,K22))</f>
        <v>14</v>
      </c>
      <c r="T22" s="179">
        <f>IF(N22="","",SUM(G22,J22,M22))</f>
        <v>1</v>
      </c>
      <c r="U22" s="181">
        <f>IF(N22="","",S22-T22)</f>
        <v>13</v>
      </c>
      <c r="V22" s="182">
        <v>1</v>
      </c>
    </row>
    <row r="23" spans="1:22" ht="20.25" customHeight="1">
      <c r="A23" s="11" t="s">
        <v>146</v>
      </c>
      <c r="B23" s="130">
        <v>1</v>
      </c>
      <c r="C23" s="94" t="str">
        <f>IF(B23="","",IF(B23&gt;D23,"〇",IF(B23&lt;D23,"●","△")))</f>
        <v>●</v>
      </c>
      <c r="D23" s="133">
        <v>4</v>
      </c>
      <c r="E23" s="424"/>
      <c r="F23" s="425"/>
      <c r="G23" s="426"/>
      <c r="H23" s="136">
        <v>7</v>
      </c>
      <c r="I23" s="94" t="str">
        <f>IF(H23="","",IF(H23&gt;J23,"〇",IF(H23&lt;J23,"●","△")))</f>
        <v>〇</v>
      </c>
      <c r="J23" s="133">
        <v>2</v>
      </c>
      <c r="K23" s="450"/>
      <c r="L23" s="451"/>
      <c r="M23" s="452"/>
      <c r="N23" s="122">
        <v>2</v>
      </c>
      <c r="O23" s="108">
        <f>IF(N23="","",P23*3+Q23*1)</f>
        <v>3</v>
      </c>
      <c r="P23" s="109">
        <f t="shared" si="6"/>
        <v>1</v>
      </c>
      <c r="Q23" s="115">
        <f t="shared" si="7"/>
        <v>0</v>
      </c>
      <c r="R23" s="109">
        <f t="shared" si="8"/>
        <v>1</v>
      </c>
      <c r="S23" s="109">
        <f>IF(N23="","",SUM(B23,H23,K23))</f>
        <v>8</v>
      </c>
      <c r="T23" s="109">
        <f>IF(N23="","",SUM(D23,J23,M23))</f>
        <v>6</v>
      </c>
      <c r="U23" s="93">
        <f>IF(N23="","",S23-T23)</f>
        <v>2</v>
      </c>
      <c r="V23" s="143">
        <v>2</v>
      </c>
    </row>
    <row r="24" spans="1:22" ht="20.25" customHeight="1" thickBot="1">
      <c r="A24" s="152" t="s">
        <v>147</v>
      </c>
      <c r="B24" s="132">
        <v>0</v>
      </c>
      <c r="C24" s="96" t="str">
        <f>IF(B24="","",IF(B24&gt;D24,"〇",IF(B24&lt;D24,"●","△")))</f>
        <v>●</v>
      </c>
      <c r="D24" s="135">
        <v>10</v>
      </c>
      <c r="E24" s="82">
        <v>2</v>
      </c>
      <c r="F24" s="96" t="str">
        <f>IF(E24="","",IF(E24&gt;G24,"〇",IF(E24&lt;G24,"●","△")))</f>
        <v>●</v>
      </c>
      <c r="G24" s="82">
        <v>7</v>
      </c>
      <c r="H24" s="427"/>
      <c r="I24" s="428"/>
      <c r="J24" s="459"/>
      <c r="K24" s="456"/>
      <c r="L24" s="457"/>
      <c r="M24" s="458"/>
      <c r="N24" s="127">
        <v>2</v>
      </c>
      <c r="O24" s="98">
        <f>IF(N24="","",P24*3+Q24*1)</f>
        <v>0</v>
      </c>
      <c r="P24" s="183">
        <f t="shared" si="6"/>
        <v>0</v>
      </c>
      <c r="Q24" s="99">
        <f t="shared" si="7"/>
        <v>0</v>
      </c>
      <c r="R24" s="99">
        <f t="shared" si="8"/>
        <v>2</v>
      </c>
      <c r="S24" s="99">
        <f>IF(N24="","",SUM(E24,B24,K24))</f>
        <v>2</v>
      </c>
      <c r="T24" s="99">
        <f>IF(N24="","",SUM(G24,D24,M24))</f>
        <v>17</v>
      </c>
      <c r="U24" s="100">
        <f>IF(N24="","",S24-T24)</f>
        <v>-15</v>
      </c>
      <c r="V24" s="145">
        <v>3</v>
      </c>
    </row>
    <row r="25" spans="1:22" ht="20.25" hidden="1" customHeight="1" thickBot="1">
      <c r="A25" s="152"/>
      <c r="B25" s="168"/>
      <c r="C25" s="97" t="str">
        <f>IF(B25="","",IF(B25&gt;D25,"〇",IF(B25&lt;D25,"●","△")))</f>
        <v/>
      </c>
      <c r="D25" s="169"/>
      <c r="E25" s="170"/>
      <c r="F25" s="97" t="str">
        <f>IF(E25="","",IF(E25&gt;G25,"〇",IF(E25&lt;G25,"●","△")))</f>
        <v/>
      </c>
      <c r="G25" s="170"/>
      <c r="H25" s="171"/>
      <c r="I25" s="97" t="str">
        <f>IF(H25="","",IF(H25&gt;J25,"〇",IF(H25&lt;J25,"●","△")))</f>
        <v/>
      </c>
      <c r="J25" s="169"/>
      <c r="K25" s="444"/>
      <c r="L25" s="445"/>
      <c r="M25" s="446"/>
      <c r="N25" s="127"/>
      <c r="O25" s="112" t="str">
        <f>IF(N25="","",P25*3+Q25*1)</f>
        <v/>
      </c>
      <c r="P25" s="104" t="str">
        <f t="shared" si="6"/>
        <v/>
      </c>
      <c r="Q25" s="104" t="str">
        <f t="shared" si="7"/>
        <v/>
      </c>
      <c r="R25" s="104" t="str">
        <f t="shared" si="8"/>
        <v/>
      </c>
      <c r="S25" s="104" t="str">
        <f>IF(N25="","",SUM(E25,H25,B25))</f>
        <v/>
      </c>
      <c r="T25" s="104" t="str">
        <f>IF(N25="","",SUM(G25,J25,D25))</f>
        <v/>
      </c>
      <c r="U25" s="105" t="str">
        <f>IF(N25="","",S25-T25)</f>
        <v/>
      </c>
      <c r="V25" s="145"/>
    </row>
    <row r="26" spans="1:22" ht="20.25" customHeight="1">
      <c r="A26" s="46"/>
      <c r="B26" s="107"/>
      <c r="C26" s="114"/>
      <c r="D26" s="114"/>
      <c r="E26" s="114"/>
      <c r="F26" s="114"/>
      <c r="G26" s="114"/>
      <c r="H26" s="114"/>
      <c r="I26" s="114"/>
      <c r="J26" s="114"/>
      <c r="K26" s="107"/>
      <c r="L26" s="107"/>
      <c r="M26" s="107"/>
      <c r="N26" s="125"/>
      <c r="O26" s="107"/>
      <c r="P26" s="107"/>
      <c r="Q26" s="107"/>
      <c r="R26" s="107"/>
      <c r="S26" s="107"/>
      <c r="T26" s="107"/>
      <c r="U26" s="107"/>
      <c r="V26" s="125"/>
    </row>
    <row r="27" spans="1:22" ht="20.25" customHeight="1" thickBot="1">
      <c r="A27" s="39" t="s">
        <v>79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07"/>
      <c r="L27" s="107"/>
      <c r="M27" s="107"/>
      <c r="N27" s="125"/>
      <c r="O27" s="107"/>
      <c r="P27" s="107"/>
      <c r="Q27" s="107"/>
      <c r="R27" s="107"/>
      <c r="S27" s="107"/>
      <c r="T27" s="107"/>
      <c r="U27" s="107"/>
      <c r="V27" s="125"/>
    </row>
    <row r="28" spans="1:22" ht="20.25" customHeight="1" thickBot="1">
      <c r="A28" s="40" t="s">
        <v>67</v>
      </c>
      <c r="B28" s="430" t="str">
        <f>A29</f>
        <v>宮代</v>
      </c>
      <c r="C28" s="431"/>
      <c r="D28" s="432"/>
      <c r="E28" s="433" t="str">
        <f>A30</f>
        <v>埼玉栄</v>
      </c>
      <c r="F28" s="431"/>
      <c r="G28" s="432"/>
      <c r="H28" s="433" t="str">
        <f>A31</f>
        <v>越ヶ谷</v>
      </c>
      <c r="I28" s="431"/>
      <c r="J28" s="432"/>
      <c r="K28" s="447"/>
      <c r="L28" s="448"/>
      <c r="M28" s="449"/>
      <c r="N28" s="126" t="s">
        <v>68</v>
      </c>
      <c r="O28" s="84" t="s">
        <v>69</v>
      </c>
      <c r="P28" s="85" t="s">
        <v>70</v>
      </c>
      <c r="Q28" s="86" t="s">
        <v>71</v>
      </c>
      <c r="R28" s="87" t="s">
        <v>72</v>
      </c>
      <c r="S28" s="87" t="s">
        <v>73</v>
      </c>
      <c r="T28" s="87" t="s">
        <v>74</v>
      </c>
      <c r="U28" s="149" t="s">
        <v>75</v>
      </c>
      <c r="V28" s="146" t="s">
        <v>76</v>
      </c>
    </row>
    <row r="29" spans="1:22" ht="20.25" customHeight="1">
      <c r="A29" s="45" t="s">
        <v>148</v>
      </c>
      <c r="B29" s="421"/>
      <c r="C29" s="422"/>
      <c r="D29" s="423"/>
      <c r="E29" s="79">
        <v>0</v>
      </c>
      <c r="F29" s="90" t="str">
        <f>IF(E29="","",IF(E29&gt;G29,"〇",IF(E29&lt;G29,"●","△")))</f>
        <v>●</v>
      </c>
      <c r="G29" s="79">
        <v>5</v>
      </c>
      <c r="H29" s="138">
        <v>1</v>
      </c>
      <c r="I29" s="90" t="str">
        <f>IF(H29="","",IF(H29&gt;J29,"〇",IF(H29&lt;J29,"●","△")))</f>
        <v>〇</v>
      </c>
      <c r="J29" s="139">
        <v>0</v>
      </c>
      <c r="K29" s="450"/>
      <c r="L29" s="451"/>
      <c r="M29" s="452"/>
      <c r="N29" s="122">
        <v>2</v>
      </c>
      <c r="O29" s="91">
        <f>IF(N29="","",P29*3+Q29*1)</f>
        <v>3</v>
      </c>
      <c r="P29" s="92">
        <f t="shared" ref="P29:P32" si="9">IF(N29="","",COUNTIF(B29:M29,"〇"))</f>
        <v>1</v>
      </c>
      <c r="Q29" s="92">
        <f t="shared" ref="Q29:Q32" si="10">IF(N29="","",COUNTIF(B29:M29,"△"))</f>
        <v>0</v>
      </c>
      <c r="R29" s="92">
        <f t="shared" ref="R29:R32" si="11">IF(N29="","",COUNTIF(B29:M29,"●"))</f>
        <v>1</v>
      </c>
      <c r="S29" s="92">
        <f>IF(N29="","",SUM(E29,H29,K29))</f>
        <v>1</v>
      </c>
      <c r="T29" s="92">
        <f>IF(N29="","",SUM(G29,J29,M29))</f>
        <v>5</v>
      </c>
      <c r="U29" s="117">
        <f>IF(N29="","",S29-T29)</f>
        <v>-4</v>
      </c>
      <c r="V29" s="147">
        <v>2</v>
      </c>
    </row>
    <row r="30" spans="1:22" ht="20.25" customHeight="1">
      <c r="A30" s="45" t="s">
        <v>149</v>
      </c>
      <c r="B30" s="130">
        <v>5</v>
      </c>
      <c r="C30" s="94" t="str">
        <f>IF(B30="","",IF(B30&gt;D30,"〇",IF(B30&lt;D30,"●","△")))</f>
        <v>〇</v>
      </c>
      <c r="D30" s="133">
        <v>0</v>
      </c>
      <c r="E30" s="424"/>
      <c r="F30" s="425"/>
      <c r="G30" s="426"/>
      <c r="H30" s="136">
        <v>0</v>
      </c>
      <c r="I30" s="94" t="str">
        <f>IF(H30="","",IF(H30&gt;J30,"〇",IF(H30&lt;J30,"●","△")))</f>
        <v>△</v>
      </c>
      <c r="J30" s="133">
        <v>0</v>
      </c>
      <c r="K30" s="450"/>
      <c r="L30" s="451"/>
      <c r="M30" s="452"/>
      <c r="N30" s="122">
        <v>2</v>
      </c>
      <c r="O30" s="91">
        <f>IF(N30="","",P30*3+Q30*1)</f>
        <v>4</v>
      </c>
      <c r="P30" s="92">
        <f t="shared" si="9"/>
        <v>1</v>
      </c>
      <c r="Q30" s="92">
        <f t="shared" si="10"/>
        <v>1</v>
      </c>
      <c r="R30" s="92">
        <f t="shared" si="11"/>
        <v>0</v>
      </c>
      <c r="S30" s="92">
        <f>IF(N30="","",SUM(B30,H30,K30))</f>
        <v>5</v>
      </c>
      <c r="T30" s="92">
        <f>IF(N30="","",SUM(D30,J30,M30))</f>
        <v>0</v>
      </c>
      <c r="U30" s="117">
        <f>IF(N30="","",S30-T30)</f>
        <v>5</v>
      </c>
      <c r="V30" s="147">
        <v>1</v>
      </c>
    </row>
    <row r="31" spans="1:22" ht="20.25" customHeight="1">
      <c r="A31" s="45" t="s">
        <v>150</v>
      </c>
      <c r="B31" s="131">
        <v>0</v>
      </c>
      <c r="C31" s="95" t="str">
        <f>IF(B31="","",IF(B31&gt;D31,"〇",IF(B31&lt;D31,"●","△")))</f>
        <v>●</v>
      </c>
      <c r="D31" s="134">
        <v>1</v>
      </c>
      <c r="E31" s="81">
        <v>0</v>
      </c>
      <c r="F31" s="95" t="str">
        <f>IF(E31="","",IF(E31&gt;G31,"〇",IF(E31&lt;G31,"●","△")))</f>
        <v>△</v>
      </c>
      <c r="G31" s="81">
        <v>0</v>
      </c>
      <c r="H31" s="424"/>
      <c r="I31" s="425"/>
      <c r="J31" s="426"/>
      <c r="K31" s="453"/>
      <c r="L31" s="454"/>
      <c r="M31" s="455"/>
      <c r="N31" s="122">
        <v>2</v>
      </c>
      <c r="O31" s="91">
        <f>IF(N31="","",P31*3+Q31*1)</f>
        <v>1</v>
      </c>
      <c r="P31" s="92">
        <f t="shared" si="9"/>
        <v>0</v>
      </c>
      <c r="Q31" s="92">
        <f t="shared" si="10"/>
        <v>1</v>
      </c>
      <c r="R31" s="92">
        <f t="shared" si="11"/>
        <v>1</v>
      </c>
      <c r="S31" s="92">
        <f>IF(N31="","",SUM(E31,B31,K31))</f>
        <v>0</v>
      </c>
      <c r="T31" s="92">
        <f>IF(N31="","",SUM(G31,D31,M31))</f>
        <v>1</v>
      </c>
      <c r="U31" s="117">
        <f>IF(N31="","",S31-T31)</f>
        <v>-1</v>
      </c>
      <c r="V31" s="147">
        <v>3</v>
      </c>
    </row>
    <row r="32" spans="1:22" ht="20.25" hidden="1" customHeight="1" thickBot="1">
      <c r="A32" s="42"/>
      <c r="B32" s="132"/>
      <c r="C32" s="96" t="str">
        <f>IF(B32="","",IF(B32&gt;D32,"〇",IF(B32&lt;D32,"●","△")))</f>
        <v/>
      </c>
      <c r="D32" s="135"/>
      <c r="E32" s="82"/>
      <c r="F32" s="96" t="str">
        <f>IF(E32="","",IF(E32&gt;G32,"〇",IF(E32&lt;G32,"●","△")))</f>
        <v/>
      </c>
      <c r="G32" s="82"/>
      <c r="H32" s="137"/>
      <c r="I32" s="96" t="str">
        <f>IF(H32="","",IF(H32&gt;J32,"〇",IF(H32&lt;J32,"●","△")))</f>
        <v/>
      </c>
      <c r="J32" s="135"/>
      <c r="K32" s="427"/>
      <c r="L32" s="428"/>
      <c r="M32" s="429"/>
      <c r="N32" s="123"/>
      <c r="O32" s="98" t="str">
        <f>IF(N32="","",P32*3+Q32*1)</f>
        <v/>
      </c>
      <c r="P32" s="99" t="str">
        <f t="shared" si="9"/>
        <v/>
      </c>
      <c r="Q32" s="99" t="str">
        <f t="shared" si="10"/>
        <v/>
      </c>
      <c r="R32" s="99" t="str">
        <f t="shared" si="11"/>
        <v/>
      </c>
      <c r="S32" s="99" t="str">
        <f>IF(N32="","",SUM(E32,H32,B32))</f>
        <v/>
      </c>
      <c r="T32" s="99" t="str">
        <f>IF(N32="","",SUM(G32,J32,D32))</f>
        <v/>
      </c>
      <c r="U32" s="118" t="str">
        <f>IF(N32="","",S32-T32)</f>
        <v/>
      </c>
      <c r="V32" s="144"/>
    </row>
    <row r="33" spans="1:22" ht="20.25" customHeight="1">
      <c r="A33" s="47"/>
      <c r="B33" s="119"/>
      <c r="C33" s="113"/>
      <c r="D33" s="113"/>
      <c r="E33" s="113"/>
      <c r="F33" s="113"/>
      <c r="G33" s="113"/>
      <c r="H33" s="113"/>
      <c r="I33" s="113"/>
      <c r="J33" s="113"/>
      <c r="K33" s="107"/>
      <c r="L33" s="107"/>
      <c r="M33" s="107"/>
      <c r="N33" s="125"/>
      <c r="O33" s="107"/>
      <c r="P33" s="107"/>
      <c r="Q33" s="107"/>
      <c r="R33" s="107"/>
      <c r="S33" s="107"/>
      <c r="T33" s="107"/>
      <c r="U33" s="107"/>
      <c r="V33" s="125"/>
    </row>
    <row r="34" spans="1:22" ht="20.25" customHeight="1" thickBot="1">
      <c r="A34" s="39" t="s">
        <v>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07"/>
      <c r="L34" s="107"/>
      <c r="M34" s="107"/>
      <c r="N34" s="125"/>
      <c r="O34" s="107"/>
      <c r="P34" s="107"/>
      <c r="Q34" s="107"/>
      <c r="R34" s="107"/>
      <c r="S34" s="107"/>
      <c r="T34" s="107"/>
      <c r="U34" s="107"/>
      <c r="V34" s="125"/>
    </row>
    <row r="35" spans="1:22" ht="20.25" customHeight="1" thickBot="1">
      <c r="A35" s="40" t="s">
        <v>81</v>
      </c>
      <c r="B35" s="430" t="str">
        <f>A36</f>
        <v>川越南</v>
      </c>
      <c r="C35" s="431"/>
      <c r="D35" s="432"/>
      <c r="E35" s="433" t="str">
        <f>A37</f>
        <v>大宮武蔵野</v>
      </c>
      <c r="F35" s="431"/>
      <c r="G35" s="432"/>
      <c r="H35" s="433" t="str">
        <f>A38</f>
        <v>杉戸農業</v>
      </c>
      <c r="I35" s="431"/>
      <c r="J35" s="432"/>
      <c r="K35" s="435" t="str">
        <f>IF(K36="","",IF(K36&gt;M36,"〇",IF(K36&lt;M36,"●","△")))</f>
        <v/>
      </c>
      <c r="L35" s="436"/>
      <c r="M35" s="437"/>
      <c r="N35" s="126" t="s">
        <v>68</v>
      </c>
      <c r="O35" s="84" t="s">
        <v>82</v>
      </c>
      <c r="P35" s="85" t="s">
        <v>83</v>
      </c>
      <c r="Q35" s="86" t="s">
        <v>84</v>
      </c>
      <c r="R35" s="87" t="s">
        <v>85</v>
      </c>
      <c r="S35" s="87" t="s">
        <v>86</v>
      </c>
      <c r="T35" s="87" t="s">
        <v>87</v>
      </c>
      <c r="U35" s="116" t="s">
        <v>88</v>
      </c>
      <c r="V35" s="146" t="s">
        <v>89</v>
      </c>
    </row>
    <row r="36" spans="1:22" ht="20.25" customHeight="1">
      <c r="A36" s="45" t="s">
        <v>151</v>
      </c>
      <c r="B36" s="421"/>
      <c r="C36" s="422"/>
      <c r="D36" s="423"/>
      <c r="E36" s="79">
        <v>1</v>
      </c>
      <c r="F36" s="90" t="str">
        <f>IF(E36="","",IF(E36&gt;G36,"〇",IF(E36&lt;G36,"●","△")))</f>
        <v>△</v>
      </c>
      <c r="G36" s="79">
        <v>1</v>
      </c>
      <c r="H36" s="138">
        <v>3</v>
      </c>
      <c r="I36" s="90" t="str">
        <f>IF(H36="","",IF(H36&gt;J36,"〇",IF(H36&lt;J36,"●","△")))</f>
        <v>〇</v>
      </c>
      <c r="J36" s="139">
        <v>0</v>
      </c>
      <c r="K36" s="438"/>
      <c r="L36" s="439"/>
      <c r="M36" s="440"/>
      <c r="N36" s="122">
        <v>2</v>
      </c>
      <c r="O36" s="91">
        <f>IF(N36="","",P36*3+Q36*1)</f>
        <v>4</v>
      </c>
      <c r="P36" s="92">
        <f t="shared" ref="P36:P39" si="12">IF(N36="","",COUNTIF(B36:M36,"〇"))</f>
        <v>1</v>
      </c>
      <c r="Q36" s="92">
        <f t="shared" ref="Q36:Q39" si="13">IF(N36="","",COUNTIF(B36:M36,"△"))</f>
        <v>1</v>
      </c>
      <c r="R36" s="92">
        <f t="shared" ref="R36:R39" si="14">IF(N36="","",COUNTIF(B36:M36,"●"))</f>
        <v>0</v>
      </c>
      <c r="S36" s="92">
        <f>IF(N36="","",SUM(E36,H36,K36))</f>
        <v>4</v>
      </c>
      <c r="T36" s="92">
        <f>IF(N36="","",SUM(G36,J36,M36))</f>
        <v>1</v>
      </c>
      <c r="U36" s="117">
        <f>IF(N36="","",S36-T36)</f>
        <v>3</v>
      </c>
      <c r="V36" s="147">
        <v>1</v>
      </c>
    </row>
    <row r="37" spans="1:22" ht="20.25" customHeight="1">
      <c r="A37" s="45" t="s">
        <v>152</v>
      </c>
      <c r="B37" s="130">
        <v>1</v>
      </c>
      <c r="C37" s="94" t="str">
        <f>IF(B37="","",IF(B37&gt;D37,"〇",IF(B37&lt;D37,"●","△")))</f>
        <v>△</v>
      </c>
      <c r="D37" s="133">
        <v>1</v>
      </c>
      <c r="E37" s="424"/>
      <c r="F37" s="425"/>
      <c r="G37" s="426"/>
      <c r="H37" s="136">
        <v>2</v>
      </c>
      <c r="I37" s="90" t="str">
        <f>IF(H37="","",IF(H37&gt;J37,"〇",IF(H37&lt;J37,"●","△")))</f>
        <v>〇</v>
      </c>
      <c r="J37" s="133">
        <v>1</v>
      </c>
      <c r="K37" s="438"/>
      <c r="L37" s="439"/>
      <c r="M37" s="440"/>
      <c r="N37" s="122">
        <v>2</v>
      </c>
      <c r="O37" s="91">
        <f>IF(N37="","",P37*3+Q37*1)</f>
        <v>4</v>
      </c>
      <c r="P37" s="92">
        <f t="shared" si="12"/>
        <v>1</v>
      </c>
      <c r="Q37" s="92">
        <f t="shared" si="13"/>
        <v>1</v>
      </c>
      <c r="R37" s="92">
        <f t="shared" si="14"/>
        <v>0</v>
      </c>
      <c r="S37" s="92">
        <f>IF(N37="","",SUM(B37,H37,K37))</f>
        <v>3</v>
      </c>
      <c r="T37" s="92">
        <f>IF(N37="","",SUM(D37,J37,M37))</f>
        <v>2</v>
      </c>
      <c r="U37" s="117">
        <f>IF(N37="","",S37-T37)</f>
        <v>1</v>
      </c>
      <c r="V37" s="147">
        <v>2</v>
      </c>
    </row>
    <row r="38" spans="1:22" ht="20.25" customHeight="1">
      <c r="A38" s="45" t="s">
        <v>153</v>
      </c>
      <c r="B38" s="131">
        <v>0</v>
      </c>
      <c r="C38" s="95" t="str">
        <f>IF(B38="","",IF(B38&gt;D38,"〇",IF(B38&lt;D38,"●","△")))</f>
        <v>●</v>
      </c>
      <c r="D38" s="134">
        <v>3</v>
      </c>
      <c r="E38" s="81">
        <v>1</v>
      </c>
      <c r="F38" s="95" t="str">
        <f>IF(E38="","",IF(E38&gt;G38,"〇",IF(E38&lt;G38,"●","△")))</f>
        <v>●</v>
      </c>
      <c r="G38" s="81">
        <v>2</v>
      </c>
      <c r="H38" s="424"/>
      <c r="I38" s="425"/>
      <c r="J38" s="426"/>
      <c r="K38" s="441"/>
      <c r="L38" s="442"/>
      <c r="M38" s="443"/>
      <c r="N38" s="122">
        <v>2</v>
      </c>
      <c r="O38" s="91">
        <f>IF(N38="","",P38*3+Q38*1)</f>
        <v>0</v>
      </c>
      <c r="P38" s="92">
        <f t="shared" si="12"/>
        <v>0</v>
      </c>
      <c r="Q38" s="92">
        <f t="shared" si="13"/>
        <v>0</v>
      </c>
      <c r="R38" s="92">
        <f t="shared" si="14"/>
        <v>2</v>
      </c>
      <c r="S38" s="92">
        <f>IF(N38="","",SUM(E38,B38,K38))</f>
        <v>1</v>
      </c>
      <c r="T38" s="92">
        <f>IF(N38="","",SUM(G38,D38,M38))</f>
        <v>5</v>
      </c>
      <c r="U38" s="117">
        <f>IF(N38="","",S38-T38)</f>
        <v>-4</v>
      </c>
      <c r="V38" s="147">
        <v>3</v>
      </c>
    </row>
    <row r="39" spans="1:22" ht="20.25" hidden="1" customHeight="1" thickBot="1">
      <c r="A39" s="42"/>
      <c r="B39" s="132"/>
      <c r="C39" s="96" t="str">
        <f>IF(B39="","",IF(B39&gt;D39,"〇",IF(B39&lt;D39,"●","△")))</f>
        <v/>
      </c>
      <c r="D39" s="135"/>
      <c r="E39" s="82"/>
      <c r="F39" s="96" t="str">
        <f>IF(E39="","",IF(E39&gt;G39,"〇",IF(E39&lt;G39,"●","△")))</f>
        <v/>
      </c>
      <c r="G39" s="82"/>
      <c r="H39" s="137"/>
      <c r="I39" s="96" t="str">
        <f>IF(H39="","",IF(H39&gt;J39,"〇",IF(H39&lt;J39,"●","△")))</f>
        <v/>
      </c>
      <c r="J39" s="135"/>
      <c r="K39" s="427"/>
      <c r="L39" s="428"/>
      <c r="M39" s="429"/>
      <c r="N39" s="123"/>
      <c r="O39" s="98" t="str">
        <f>IF(N39="","",P39*3+Q39*1)</f>
        <v/>
      </c>
      <c r="P39" s="99" t="str">
        <f t="shared" si="12"/>
        <v/>
      </c>
      <c r="Q39" s="99" t="str">
        <f t="shared" si="13"/>
        <v/>
      </c>
      <c r="R39" s="99" t="str">
        <f t="shared" si="14"/>
        <v/>
      </c>
      <c r="S39" s="99" t="str">
        <f>IF(N39="","",SUM(E39,H39,B39))</f>
        <v/>
      </c>
      <c r="T39" s="99" t="str">
        <f>IF(N39="","",SUM(G39,J39,D39))</f>
        <v/>
      </c>
      <c r="U39" s="118" t="str">
        <f>IF(N39="","",S39-T39)</f>
        <v/>
      </c>
      <c r="V39" s="144"/>
    </row>
    <row r="40" spans="1:22" ht="20.25" customHeight="1">
      <c r="A40" s="47"/>
      <c r="B40" s="119"/>
      <c r="C40" s="113"/>
      <c r="D40" s="113"/>
      <c r="E40" s="113"/>
      <c r="F40" s="113"/>
      <c r="G40" s="113"/>
      <c r="H40" s="113"/>
      <c r="I40" s="113"/>
      <c r="J40" s="113"/>
      <c r="K40" s="107"/>
      <c r="L40" s="107"/>
      <c r="M40" s="107"/>
      <c r="N40" s="125"/>
      <c r="O40" s="107"/>
      <c r="P40" s="107"/>
      <c r="Q40" s="107"/>
      <c r="R40" s="107"/>
      <c r="S40" s="107"/>
      <c r="T40" s="107"/>
      <c r="U40" s="107"/>
      <c r="V40" s="125"/>
    </row>
    <row r="41" spans="1:22" ht="20.25" customHeight="1" thickBot="1">
      <c r="A41" s="39" t="s">
        <v>90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07"/>
      <c r="L41" s="107"/>
      <c r="M41" s="107"/>
      <c r="N41" s="125"/>
      <c r="O41" s="107"/>
      <c r="P41" s="107"/>
      <c r="Q41" s="107"/>
      <c r="R41" s="107"/>
      <c r="S41" s="107"/>
      <c r="T41" s="107"/>
      <c r="U41" s="107"/>
      <c r="V41" s="125"/>
    </row>
    <row r="42" spans="1:22" ht="20.25" customHeight="1" thickBot="1">
      <c r="A42" s="40" t="s">
        <v>91</v>
      </c>
      <c r="B42" s="430" t="str">
        <f>A43</f>
        <v>淑徳与野</v>
      </c>
      <c r="C42" s="431"/>
      <c r="D42" s="432"/>
      <c r="E42" s="433" t="str">
        <f>A44</f>
        <v>昌平</v>
      </c>
      <c r="F42" s="431"/>
      <c r="G42" s="432"/>
      <c r="H42" s="433" t="str">
        <f>A45</f>
        <v>熊谷女子</v>
      </c>
      <c r="I42" s="431"/>
      <c r="J42" s="432"/>
      <c r="K42" s="435" t="str">
        <f>IF(K43="","",IF(K43&gt;M43,"〇",IF(K43&lt;M43,"●","△")))</f>
        <v/>
      </c>
      <c r="L42" s="436"/>
      <c r="M42" s="437"/>
      <c r="N42" s="126" t="s">
        <v>68</v>
      </c>
      <c r="O42" s="84" t="s">
        <v>82</v>
      </c>
      <c r="P42" s="85" t="s">
        <v>92</v>
      </c>
      <c r="Q42" s="86" t="s">
        <v>93</v>
      </c>
      <c r="R42" s="87" t="s">
        <v>94</v>
      </c>
      <c r="S42" s="87" t="s">
        <v>95</v>
      </c>
      <c r="T42" s="87" t="s">
        <v>96</v>
      </c>
      <c r="U42" s="116" t="s">
        <v>97</v>
      </c>
      <c r="V42" s="146" t="s">
        <v>98</v>
      </c>
    </row>
    <row r="43" spans="1:22" ht="20.25" customHeight="1">
      <c r="A43" s="45" t="s">
        <v>154</v>
      </c>
      <c r="B43" s="421"/>
      <c r="C43" s="422"/>
      <c r="D43" s="423"/>
      <c r="E43" s="79">
        <v>0</v>
      </c>
      <c r="F43" s="90" t="str">
        <f>IF(E43="","",IF(E43&gt;G43,"〇",IF(E43&lt;G43,"●","△")))</f>
        <v>●</v>
      </c>
      <c r="G43" s="79">
        <v>3</v>
      </c>
      <c r="H43" s="138">
        <v>0</v>
      </c>
      <c r="I43" s="90" t="str">
        <f>IF(H43="","",IF(H43&gt;J43,"〇",IF(H43&lt;J43,"●","△")))</f>
        <v>●</v>
      </c>
      <c r="J43" s="139">
        <v>5</v>
      </c>
      <c r="K43" s="438"/>
      <c r="L43" s="439"/>
      <c r="M43" s="440"/>
      <c r="N43" s="122">
        <v>2</v>
      </c>
      <c r="O43" s="91">
        <f>IF(N43="","",P43*3+Q43*1)</f>
        <v>0</v>
      </c>
      <c r="P43" s="92">
        <f t="shared" ref="P43:P46" si="15">IF(N43="","",COUNTIF(B43:M43,"〇"))</f>
        <v>0</v>
      </c>
      <c r="Q43" s="92">
        <f t="shared" ref="Q43:Q46" si="16">IF(N43="","",COUNTIF(B43:M43,"△"))</f>
        <v>0</v>
      </c>
      <c r="R43" s="92">
        <f t="shared" ref="R43:R46" si="17">IF(N43="","",COUNTIF(B43:M43,"●"))</f>
        <v>2</v>
      </c>
      <c r="S43" s="92">
        <f>IF(N43="","",SUM(E43,H43,K43))</f>
        <v>0</v>
      </c>
      <c r="T43" s="92">
        <f>IF(N43="","",SUM(G43,J43,M43))</f>
        <v>8</v>
      </c>
      <c r="U43" s="117">
        <f>IF(N43="","",S43-T43)</f>
        <v>-8</v>
      </c>
      <c r="V43" s="147">
        <v>3</v>
      </c>
    </row>
    <row r="44" spans="1:22" ht="20.25" customHeight="1">
      <c r="A44" s="45" t="s">
        <v>155</v>
      </c>
      <c r="B44" s="130">
        <v>3</v>
      </c>
      <c r="C44" s="94" t="str">
        <f>IF(B44="","",IF(B44&gt;D44,"〇",IF(B44&lt;D44,"●","△")))</f>
        <v>〇</v>
      </c>
      <c r="D44" s="133">
        <v>0</v>
      </c>
      <c r="E44" s="424"/>
      <c r="F44" s="425"/>
      <c r="G44" s="426"/>
      <c r="H44" s="136">
        <v>1</v>
      </c>
      <c r="I44" s="94" t="str">
        <f>IF(H44="","",IF(H44&gt;J44,"〇",IF(H44&lt;J44,"●","△")))</f>
        <v>〇</v>
      </c>
      <c r="J44" s="133">
        <v>0</v>
      </c>
      <c r="K44" s="438"/>
      <c r="L44" s="439"/>
      <c r="M44" s="440"/>
      <c r="N44" s="122">
        <v>2</v>
      </c>
      <c r="O44" s="91">
        <f>IF(N44="","",P44*3+Q44*1)</f>
        <v>6</v>
      </c>
      <c r="P44" s="92">
        <f t="shared" si="15"/>
        <v>2</v>
      </c>
      <c r="Q44" s="92">
        <f t="shared" si="16"/>
        <v>0</v>
      </c>
      <c r="R44" s="92">
        <f t="shared" si="17"/>
        <v>0</v>
      </c>
      <c r="S44" s="92">
        <f>IF(N44="","",SUM(B44,H44,K44))</f>
        <v>4</v>
      </c>
      <c r="T44" s="92">
        <f>IF(N44="","",SUM(D44,J44,M44))</f>
        <v>0</v>
      </c>
      <c r="U44" s="117">
        <f>IF(N44="","",S44-T44)</f>
        <v>4</v>
      </c>
      <c r="V44" s="147">
        <v>1</v>
      </c>
    </row>
    <row r="45" spans="1:22" ht="20.25" customHeight="1">
      <c r="A45" s="45" t="s">
        <v>156</v>
      </c>
      <c r="B45" s="131">
        <v>5</v>
      </c>
      <c r="C45" s="95" t="str">
        <f>IF(B45="","",IF(B45&gt;D45,"〇",IF(B45&lt;D45,"●","△")))</f>
        <v>〇</v>
      </c>
      <c r="D45" s="134">
        <v>0</v>
      </c>
      <c r="E45" s="81">
        <v>0</v>
      </c>
      <c r="F45" s="95" t="str">
        <f>IF(E45="","",IF(E45&gt;G45,"〇",IF(E45&lt;G45,"●","△")))</f>
        <v>●</v>
      </c>
      <c r="G45" s="81">
        <v>1</v>
      </c>
      <c r="H45" s="424"/>
      <c r="I45" s="425"/>
      <c r="J45" s="426"/>
      <c r="K45" s="441"/>
      <c r="L45" s="442"/>
      <c r="M45" s="443"/>
      <c r="N45" s="122">
        <v>2</v>
      </c>
      <c r="O45" s="91">
        <f>IF(N45="","",P45*3+Q45*1)</f>
        <v>3</v>
      </c>
      <c r="P45" s="92">
        <f t="shared" si="15"/>
        <v>1</v>
      </c>
      <c r="Q45" s="92">
        <f t="shared" si="16"/>
        <v>0</v>
      </c>
      <c r="R45" s="92">
        <f t="shared" si="17"/>
        <v>1</v>
      </c>
      <c r="S45" s="92">
        <f>IF(N45="","",SUM(E45,B45,K45))</f>
        <v>5</v>
      </c>
      <c r="T45" s="92">
        <f>IF(N45="","",SUM(G45,D45,M45))</f>
        <v>1</v>
      </c>
      <c r="U45" s="117">
        <f>IF(N45="","",S45-T45)</f>
        <v>4</v>
      </c>
      <c r="V45" s="147">
        <v>2</v>
      </c>
    </row>
    <row r="46" spans="1:22" ht="20.25" hidden="1" customHeight="1" thickBot="1">
      <c r="A46" s="42"/>
      <c r="B46" s="132"/>
      <c r="C46" s="96" t="str">
        <f>IF(B46="","",IF(B46&gt;D46,"〇",IF(B46&lt;D46,"●","△")))</f>
        <v/>
      </c>
      <c r="D46" s="135"/>
      <c r="E46" s="82"/>
      <c r="F46" s="96" t="str">
        <f>IF(E46="","",IF(E46&gt;G46,"〇",IF(E46&lt;G46,"●","△")))</f>
        <v/>
      </c>
      <c r="G46" s="82"/>
      <c r="H46" s="137"/>
      <c r="I46" s="96" t="str">
        <f>IF(H46="","",IF(H46&gt;J46,"〇",IF(H46&lt;J46,"●","△")))</f>
        <v/>
      </c>
      <c r="J46" s="135"/>
      <c r="K46" s="427"/>
      <c r="L46" s="428"/>
      <c r="M46" s="429"/>
      <c r="N46" s="123"/>
      <c r="O46" s="98" t="str">
        <f>IF(N46="","",P46*3+Q46*1)</f>
        <v/>
      </c>
      <c r="P46" s="99" t="str">
        <f t="shared" si="15"/>
        <v/>
      </c>
      <c r="Q46" s="99" t="str">
        <f t="shared" si="16"/>
        <v/>
      </c>
      <c r="R46" s="99" t="str">
        <f t="shared" si="17"/>
        <v/>
      </c>
      <c r="S46" s="99" t="str">
        <f>IF(N46="","",SUM(E46,H46,B46))</f>
        <v/>
      </c>
      <c r="T46" s="99" t="str">
        <f>IF(N46="","",SUM(G46,J46,D46))</f>
        <v/>
      </c>
      <c r="U46" s="118" t="str">
        <f>IF(N46="","",S46-T46)</f>
        <v/>
      </c>
      <c r="V46" s="144"/>
    </row>
    <row r="47" spans="1:22" ht="25.5" customHeight="1">
      <c r="A47" s="47"/>
      <c r="B47" s="120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28"/>
      <c r="O47" s="113"/>
      <c r="P47" s="113"/>
      <c r="Q47" s="113"/>
      <c r="R47" s="113"/>
      <c r="S47" s="113"/>
      <c r="T47" s="113"/>
      <c r="U47" s="113"/>
      <c r="V47" s="148"/>
    </row>
    <row r="48" spans="1:22" ht="21.75" customHeight="1" thickBot="1">
      <c r="A48" s="39" t="s">
        <v>99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29"/>
      <c r="O48" s="114"/>
      <c r="P48" s="114"/>
      <c r="Q48" s="114"/>
      <c r="R48" s="114"/>
      <c r="S48" s="114"/>
      <c r="T48" s="114"/>
      <c r="U48" s="114"/>
      <c r="V48" s="129"/>
    </row>
    <row r="49" spans="1:45" ht="20.25" customHeight="1" thickBot="1">
      <c r="A49" s="48" t="s">
        <v>100</v>
      </c>
      <c r="B49" s="430" t="str">
        <f>A50</f>
        <v>大妻嵐山</v>
      </c>
      <c r="C49" s="431"/>
      <c r="D49" s="432"/>
      <c r="E49" s="433" t="str">
        <f>A51</f>
        <v>浦和明の星</v>
      </c>
      <c r="F49" s="431"/>
      <c r="G49" s="432"/>
      <c r="H49" s="433" t="str">
        <f>A52</f>
        <v>大宮開成</v>
      </c>
      <c r="I49" s="431"/>
      <c r="J49" s="432"/>
      <c r="K49" s="433" t="str">
        <f>A53</f>
        <v>本庄</v>
      </c>
      <c r="L49" s="431"/>
      <c r="M49" s="434"/>
      <c r="N49" s="126" t="s">
        <v>68</v>
      </c>
      <c r="O49" s="84" t="s">
        <v>101</v>
      </c>
      <c r="P49" s="85" t="s">
        <v>102</v>
      </c>
      <c r="Q49" s="86" t="s">
        <v>103</v>
      </c>
      <c r="R49" s="87" t="s">
        <v>104</v>
      </c>
      <c r="S49" s="87" t="s">
        <v>105</v>
      </c>
      <c r="T49" s="87" t="s">
        <v>106</v>
      </c>
      <c r="U49" s="116" t="s">
        <v>97</v>
      </c>
      <c r="V49" s="146" t="s">
        <v>107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1:45" ht="20.25" customHeight="1">
      <c r="A50" s="45" t="s">
        <v>157</v>
      </c>
      <c r="B50" s="421"/>
      <c r="C50" s="422"/>
      <c r="D50" s="423"/>
      <c r="E50" s="79">
        <v>0</v>
      </c>
      <c r="F50" s="90" t="str">
        <f>IF(E50="","",IF(E50&gt;G50,"〇",IF(E50&lt;G50,"●","△")))</f>
        <v>●</v>
      </c>
      <c r="G50" s="79">
        <v>4</v>
      </c>
      <c r="H50" s="138">
        <v>3</v>
      </c>
      <c r="I50" s="90" t="str">
        <f>IF(H50="","",IF(H50&gt;J50,"〇",IF(H50&lt;J50,"●","△")))</f>
        <v>〇</v>
      </c>
      <c r="J50" s="139">
        <v>1</v>
      </c>
      <c r="K50" s="79">
        <v>0</v>
      </c>
      <c r="L50" s="90" t="str">
        <f>IF(K50="","",IF(K50&gt;M50,"〇",IF(K50&lt;M50,"●","△")))</f>
        <v>●</v>
      </c>
      <c r="M50" s="140">
        <v>1</v>
      </c>
      <c r="N50" s="122">
        <v>3</v>
      </c>
      <c r="O50" s="91">
        <f>IF(N50="","",P50*3+Q50*1)</f>
        <v>3</v>
      </c>
      <c r="P50" s="92">
        <f>IF(N50="","",COUNTIF(B50:M50,"〇"))</f>
        <v>1</v>
      </c>
      <c r="Q50" s="92">
        <f t="shared" ref="Q50:Q53" si="18">IF(N50="","",COUNTIF(B50:M50,"△"))</f>
        <v>0</v>
      </c>
      <c r="R50" s="92">
        <f t="shared" ref="R50:R53" si="19">IF(N50="","",COUNTIF(B50:M50,"●"))</f>
        <v>2</v>
      </c>
      <c r="S50" s="92">
        <f>IF(N50="","",SUM(E50,H50,K50))</f>
        <v>3</v>
      </c>
      <c r="T50" s="92">
        <f>IF(N50="","",SUM(G50,J50,M50))</f>
        <v>6</v>
      </c>
      <c r="U50" s="117">
        <f>IF(N50="","",S50-T50)</f>
        <v>-3</v>
      </c>
      <c r="V50" s="147">
        <v>3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1:45" ht="20.25" customHeight="1">
      <c r="A51" s="45" t="s">
        <v>158</v>
      </c>
      <c r="B51" s="130">
        <v>4</v>
      </c>
      <c r="C51" s="94" t="str">
        <f>IF(B51="","",IF(B51&gt;D51,"〇",IF(B51&lt;D51,"●","△")))</f>
        <v>〇</v>
      </c>
      <c r="D51" s="133">
        <v>0</v>
      </c>
      <c r="E51" s="424"/>
      <c r="F51" s="425"/>
      <c r="G51" s="426"/>
      <c r="H51" s="136">
        <v>5</v>
      </c>
      <c r="I51" s="94" t="str">
        <f>IF(H51="","",IF(H51&gt;J51,"〇",IF(H51&lt;J51,"●","△")))</f>
        <v>〇</v>
      </c>
      <c r="J51" s="133">
        <v>1</v>
      </c>
      <c r="K51" s="80">
        <v>1</v>
      </c>
      <c r="L51" s="94" t="str">
        <f>IF(K51="","",IF(K51&gt;M51,"〇",IF(K51&lt;M51,"●","△")))</f>
        <v>〇</v>
      </c>
      <c r="M51" s="141">
        <v>0</v>
      </c>
      <c r="N51" s="122">
        <v>3</v>
      </c>
      <c r="O51" s="91">
        <f>IF(N51="","",P51*3+Q51*1)</f>
        <v>9</v>
      </c>
      <c r="P51" s="92">
        <f t="shared" ref="P51:P53" si="20">IF(N51="","",COUNTIF(B51:M51,"〇"))</f>
        <v>3</v>
      </c>
      <c r="Q51" s="92">
        <f t="shared" si="18"/>
        <v>0</v>
      </c>
      <c r="R51" s="92">
        <f t="shared" si="19"/>
        <v>0</v>
      </c>
      <c r="S51" s="92">
        <f>IF(N51="","",SUM(B51,H51,K51))</f>
        <v>10</v>
      </c>
      <c r="T51" s="92">
        <f>IF(N51="","",SUM(D51,J51,M51))</f>
        <v>1</v>
      </c>
      <c r="U51" s="117">
        <f>IF(N51="","",S51-T51)</f>
        <v>9</v>
      </c>
      <c r="V51" s="147">
        <v>1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1:45" ht="20.25" customHeight="1">
      <c r="A52" s="45" t="s">
        <v>159</v>
      </c>
      <c r="B52" s="131">
        <v>1</v>
      </c>
      <c r="C52" s="95" t="str">
        <f>IF(B52="","",IF(B52&gt;D52,"〇",IF(B52&lt;D52,"●","△")))</f>
        <v>●</v>
      </c>
      <c r="D52" s="134">
        <v>3</v>
      </c>
      <c r="E52" s="81">
        <v>1</v>
      </c>
      <c r="F52" s="95" t="str">
        <f>IF(E52="","",IF(E52&gt;G52,"〇",IF(E52&lt;G52,"●","△")))</f>
        <v>●</v>
      </c>
      <c r="G52" s="81">
        <v>5</v>
      </c>
      <c r="H52" s="424"/>
      <c r="I52" s="425"/>
      <c r="J52" s="426"/>
      <c r="K52" s="81">
        <v>1</v>
      </c>
      <c r="L52" s="95" t="str">
        <f>IF(K52="","",IF(K52&gt;M52,"〇",IF(K52&lt;M52,"●","△")))</f>
        <v>〇</v>
      </c>
      <c r="M52" s="142">
        <v>0</v>
      </c>
      <c r="N52" s="122">
        <v>3</v>
      </c>
      <c r="O52" s="91">
        <f>IF(N52="","",P52*3+Q52*1)</f>
        <v>3</v>
      </c>
      <c r="P52" s="92">
        <f t="shared" si="20"/>
        <v>1</v>
      </c>
      <c r="Q52" s="92">
        <f t="shared" si="18"/>
        <v>0</v>
      </c>
      <c r="R52" s="92">
        <f t="shared" si="19"/>
        <v>2</v>
      </c>
      <c r="S52" s="92">
        <f>IF(N52="","",SUM(E52,B52,K52))</f>
        <v>3</v>
      </c>
      <c r="T52" s="92">
        <f>IF(N52="","",SUM(G52,D52,M52))</f>
        <v>8</v>
      </c>
      <c r="U52" s="117">
        <f>IF(N52="","",S52-T52)</f>
        <v>-5</v>
      </c>
      <c r="V52" s="147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2" t="s">
        <v>160</v>
      </c>
      <c r="B53" s="132">
        <v>1</v>
      </c>
      <c r="C53" s="96" t="str">
        <f>IF(B53="","",IF(B53&gt;D53,"〇",IF(B53&lt;D53,"●","△")))</f>
        <v>〇</v>
      </c>
      <c r="D53" s="135">
        <v>0</v>
      </c>
      <c r="E53" s="82">
        <v>0</v>
      </c>
      <c r="F53" s="96" t="str">
        <f>IF(E53="","",IF(E53&gt;G53,"〇",IF(E53&lt;G53,"●","△")))</f>
        <v>●</v>
      </c>
      <c r="G53" s="82">
        <v>1</v>
      </c>
      <c r="H53" s="137">
        <v>0</v>
      </c>
      <c r="I53" s="96" t="str">
        <f>IF(H53="","",IF(H53&gt;J53,"〇",IF(H53&lt;J53,"●","△")))</f>
        <v>●</v>
      </c>
      <c r="J53" s="135">
        <v>1</v>
      </c>
      <c r="K53" s="427"/>
      <c r="L53" s="428"/>
      <c r="M53" s="429"/>
      <c r="N53" s="123">
        <v>3</v>
      </c>
      <c r="O53" s="98">
        <f>IF(N53="","",P53*3+Q53*1)</f>
        <v>3</v>
      </c>
      <c r="P53" s="99">
        <f t="shared" si="20"/>
        <v>1</v>
      </c>
      <c r="Q53" s="99">
        <f t="shared" si="18"/>
        <v>0</v>
      </c>
      <c r="R53" s="99">
        <f t="shared" si="19"/>
        <v>2</v>
      </c>
      <c r="S53" s="99">
        <f>IF(N53="","",SUM(E53,H53,B53))</f>
        <v>1</v>
      </c>
      <c r="T53" s="99">
        <f>IF(N53="","",SUM(G53,J53,D53))</f>
        <v>2</v>
      </c>
      <c r="U53" s="118">
        <f>IF(N53="","",S53-T53)</f>
        <v>-1</v>
      </c>
      <c r="V53" s="144">
        <v>2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47"/>
      <c r="B54" s="107"/>
      <c r="C54" s="107"/>
      <c r="D54" s="107"/>
      <c r="E54" s="107"/>
      <c r="F54" s="107"/>
      <c r="G54" s="107"/>
      <c r="H54" s="107"/>
      <c r="I54" s="107"/>
      <c r="J54" s="107"/>
      <c r="K54" s="113"/>
      <c r="L54" s="113"/>
      <c r="M54" s="113"/>
      <c r="N54" s="128"/>
      <c r="O54" s="113"/>
      <c r="P54" s="113"/>
      <c r="Q54" s="113"/>
      <c r="R54" s="113"/>
      <c r="S54" s="113"/>
      <c r="T54" s="113"/>
      <c r="U54" s="113"/>
      <c r="V54" s="148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39" t="s">
        <v>108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21"/>
      <c r="L55" s="121"/>
      <c r="M55" s="121"/>
      <c r="N55" s="129"/>
      <c r="O55" s="114"/>
      <c r="P55" s="114"/>
      <c r="Q55" s="114"/>
      <c r="R55" s="114"/>
      <c r="S55" s="114"/>
      <c r="T55" s="114"/>
      <c r="U55" s="114"/>
      <c r="V55" s="129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20"/>
    </row>
    <row r="56" spans="1:45" ht="20.25" customHeight="1" thickBot="1">
      <c r="A56" s="40" t="s">
        <v>109</v>
      </c>
      <c r="B56" s="430" t="str">
        <f>A57</f>
        <v>自由の森</v>
      </c>
      <c r="C56" s="431"/>
      <c r="D56" s="432"/>
      <c r="E56" s="433" t="str">
        <f>A58</f>
        <v>浦和一女</v>
      </c>
      <c r="F56" s="431"/>
      <c r="G56" s="432"/>
      <c r="H56" s="433" t="str">
        <f>A59</f>
        <v>市立浦和</v>
      </c>
      <c r="I56" s="431"/>
      <c r="J56" s="432"/>
      <c r="K56" s="433" t="str">
        <f>A60</f>
        <v>狭山ヶ丘</v>
      </c>
      <c r="L56" s="431"/>
      <c r="M56" s="434"/>
      <c r="N56" s="126" t="s">
        <v>68</v>
      </c>
      <c r="O56" s="84" t="s">
        <v>110</v>
      </c>
      <c r="P56" s="85" t="s">
        <v>92</v>
      </c>
      <c r="Q56" s="86" t="s">
        <v>111</v>
      </c>
      <c r="R56" s="87" t="s">
        <v>112</v>
      </c>
      <c r="S56" s="87" t="s">
        <v>113</v>
      </c>
      <c r="T56" s="87" t="s">
        <v>114</v>
      </c>
      <c r="U56" s="116" t="s">
        <v>115</v>
      </c>
      <c r="V56" s="146" t="s">
        <v>116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28"/>
    </row>
    <row r="57" spans="1:45" ht="20.25" customHeight="1">
      <c r="A57" s="45" t="s">
        <v>161</v>
      </c>
      <c r="B57" s="421"/>
      <c r="C57" s="422"/>
      <c r="D57" s="423"/>
      <c r="E57" s="79">
        <v>0</v>
      </c>
      <c r="F57" s="90" t="str">
        <f>IF(E57="","",IF(E57&gt;G57,"〇",IF(E57&lt;G57,"●","△")))</f>
        <v>●</v>
      </c>
      <c r="G57" s="79">
        <v>2</v>
      </c>
      <c r="H57" s="138">
        <v>0</v>
      </c>
      <c r="I57" s="90" t="str">
        <f>IF(H57="","",IF(H57&gt;J57,"〇",IF(H57&lt;J57,"●","△")))</f>
        <v>●</v>
      </c>
      <c r="J57" s="139">
        <v>3</v>
      </c>
      <c r="K57" s="79">
        <v>3</v>
      </c>
      <c r="L57" s="90" t="str">
        <f>IF(K57="","",IF(K57&gt;M57,"〇",IF(K57&lt;M57,"●","△")))</f>
        <v>〇</v>
      </c>
      <c r="M57" s="140">
        <v>1</v>
      </c>
      <c r="N57" s="122">
        <v>3</v>
      </c>
      <c r="O57" s="91">
        <f>IF(N57="","",P57*3+Q57*1)</f>
        <v>3</v>
      </c>
      <c r="P57" s="92">
        <f t="shared" ref="P57:P60" si="21">IF(N57="","",COUNTIF(B57:M57,"〇"))</f>
        <v>1</v>
      </c>
      <c r="Q57" s="92">
        <f t="shared" ref="Q57:Q60" si="22">IF(N57="","",COUNTIF(B57:M57,"△"))</f>
        <v>0</v>
      </c>
      <c r="R57" s="92">
        <f t="shared" ref="R57:R60" si="23">IF(N57="","",COUNTIF(B57:M57,"●"))</f>
        <v>2</v>
      </c>
      <c r="S57" s="92">
        <f>IF(N57="","",SUM(E57,H57,K57))</f>
        <v>3</v>
      </c>
      <c r="T57" s="92">
        <f>IF(N57="","",SUM(G57,J57,M57))</f>
        <v>6</v>
      </c>
      <c r="U57" s="117">
        <f>IF(N57="","",S57-T57)</f>
        <v>-3</v>
      </c>
      <c r="V57" s="147">
        <v>3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28"/>
    </row>
    <row r="58" spans="1:45" ht="20.25" customHeight="1">
      <c r="A58" s="45" t="s">
        <v>162</v>
      </c>
      <c r="B58" s="130">
        <v>2</v>
      </c>
      <c r="C58" s="94" t="str">
        <f>IF(B58="","",IF(B58&gt;D58,"〇",IF(B58&lt;D58,"●","△")))</f>
        <v>〇</v>
      </c>
      <c r="D58" s="133">
        <v>0</v>
      </c>
      <c r="E58" s="424"/>
      <c r="F58" s="425"/>
      <c r="G58" s="426"/>
      <c r="H58" s="136">
        <v>0</v>
      </c>
      <c r="I58" s="94" t="str">
        <f>IF(H58="","",IF(H58&gt;J58,"〇",IF(H58&lt;J58,"●","△")))</f>
        <v>△</v>
      </c>
      <c r="J58" s="133">
        <v>0</v>
      </c>
      <c r="K58" s="80">
        <v>5</v>
      </c>
      <c r="L58" s="94" t="str">
        <f>IF(K58="","",IF(K58&gt;M58,"〇",IF(K58&lt;M58,"●","△")))</f>
        <v>〇</v>
      </c>
      <c r="M58" s="141">
        <v>0</v>
      </c>
      <c r="N58" s="122">
        <v>3</v>
      </c>
      <c r="O58" s="91">
        <f>IF(N58="","",P58*3+Q58*1)</f>
        <v>7</v>
      </c>
      <c r="P58" s="92">
        <f t="shared" si="21"/>
        <v>2</v>
      </c>
      <c r="Q58" s="92">
        <f t="shared" si="22"/>
        <v>1</v>
      </c>
      <c r="R58" s="92">
        <f t="shared" si="23"/>
        <v>0</v>
      </c>
      <c r="S58" s="92">
        <f>IF(N58="","",SUM(B58,H58,K58))</f>
        <v>7</v>
      </c>
      <c r="T58" s="92">
        <f>IF(N58="","",SUM(D58,J58,M58))</f>
        <v>0</v>
      </c>
      <c r="U58" s="117">
        <f>IF(N58="","",S58-T58)</f>
        <v>7</v>
      </c>
      <c r="V58" s="147">
        <v>2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28"/>
    </row>
    <row r="59" spans="1:45" ht="20.25" customHeight="1">
      <c r="A59" s="45" t="s">
        <v>163</v>
      </c>
      <c r="B59" s="131">
        <v>3</v>
      </c>
      <c r="C59" s="95" t="str">
        <f>IF(B59="","",IF(B59&gt;D59,"〇",IF(B59&lt;D59,"●","△")))</f>
        <v>〇</v>
      </c>
      <c r="D59" s="134">
        <v>0</v>
      </c>
      <c r="E59" s="81">
        <v>0</v>
      </c>
      <c r="F59" s="95" t="str">
        <f>IF(E59="","",IF(E59&gt;G59,"〇",IF(E59&lt;G59,"●","△")))</f>
        <v>△</v>
      </c>
      <c r="G59" s="81">
        <v>0</v>
      </c>
      <c r="H59" s="424"/>
      <c r="I59" s="425"/>
      <c r="J59" s="426"/>
      <c r="K59" s="81">
        <v>7</v>
      </c>
      <c r="L59" s="95" t="str">
        <f>IF(K59="","",IF(K59&gt;M59,"〇",IF(K59&lt;M59,"●","△")))</f>
        <v>〇</v>
      </c>
      <c r="M59" s="142">
        <v>0</v>
      </c>
      <c r="N59" s="122">
        <v>3</v>
      </c>
      <c r="O59" s="91">
        <f>IF(N59="","",P59*3+Q59*1)</f>
        <v>7</v>
      </c>
      <c r="P59" s="92">
        <f t="shared" si="21"/>
        <v>2</v>
      </c>
      <c r="Q59" s="92">
        <f t="shared" si="22"/>
        <v>1</v>
      </c>
      <c r="R59" s="92">
        <f t="shared" si="23"/>
        <v>0</v>
      </c>
      <c r="S59" s="92">
        <f>IF(N59="","",SUM(E59,B59,K59))</f>
        <v>10</v>
      </c>
      <c r="T59" s="92">
        <f>IF(N59="","",SUM(G59,D59,M59))</f>
        <v>0</v>
      </c>
      <c r="U59" s="117">
        <f>IF(N59="","",S59-T59)</f>
        <v>10</v>
      </c>
      <c r="V59" s="147">
        <v>1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28"/>
    </row>
    <row r="60" spans="1:45" ht="20.25" customHeight="1" thickBot="1">
      <c r="A60" s="42" t="s">
        <v>164</v>
      </c>
      <c r="B60" s="132">
        <v>1</v>
      </c>
      <c r="C60" s="96" t="str">
        <f>IF(B60="","",IF(B60&gt;D60,"〇",IF(B60&lt;D60,"●","△")))</f>
        <v>●</v>
      </c>
      <c r="D60" s="135">
        <v>3</v>
      </c>
      <c r="E60" s="82">
        <v>0</v>
      </c>
      <c r="F60" s="96" t="str">
        <f>IF(E60="","",IF(E60&gt;G60,"〇",IF(E60&lt;G60,"●","△")))</f>
        <v>●</v>
      </c>
      <c r="G60" s="82">
        <v>4</v>
      </c>
      <c r="H60" s="137">
        <v>0</v>
      </c>
      <c r="I60" s="96" t="str">
        <f>IF(H60="","",IF(H60&gt;J60,"〇",IF(H60&lt;J60,"●","△")))</f>
        <v>●</v>
      </c>
      <c r="J60" s="135">
        <v>7</v>
      </c>
      <c r="K60" s="427"/>
      <c r="L60" s="428"/>
      <c r="M60" s="429"/>
      <c r="N60" s="123">
        <v>3</v>
      </c>
      <c r="O60" s="98">
        <f>IF(N60="","",P60*3+Q60*1)</f>
        <v>0</v>
      </c>
      <c r="P60" s="99">
        <f t="shared" si="21"/>
        <v>0</v>
      </c>
      <c r="Q60" s="99">
        <f t="shared" si="22"/>
        <v>0</v>
      </c>
      <c r="R60" s="99">
        <f t="shared" si="23"/>
        <v>3</v>
      </c>
      <c r="S60" s="99">
        <f>IF(N60="","",SUM(E60,H60,B60))</f>
        <v>1</v>
      </c>
      <c r="T60" s="99">
        <f>IF(N60="","",SUM(G60,J60,D60))</f>
        <v>14</v>
      </c>
      <c r="U60" s="118">
        <f>IF(N60="","",S60-T60)</f>
        <v>-13</v>
      </c>
      <c r="V60" s="144">
        <v>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25"/>
      <c r="O61" s="107"/>
      <c r="P61" s="107"/>
      <c r="Q61" s="107"/>
      <c r="R61" s="107"/>
      <c r="S61" s="107"/>
      <c r="T61" s="107"/>
      <c r="U61" s="107"/>
      <c r="V61" s="125"/>
    </row>
    <row r="62" spans="1:45" ht="20.25" hidden="1" customHeight="1" thickBot="1">
      <c r="A62" s="39" t="s">
        <v>117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21"/>
      <c r="L62" s="121"/>
      <c r="M62" s="121"/>
      <c r="N62" s="129"/>
      <c r="O62" s="114"/>
      <c r="P62" s="114"/>
      <c r="Q62" s="114"/>
      <c r="R62" s="114"/>
      <c r="S62" s="114"/>
      <c r="T62" s="114"/>
      <c r="U62" s="114"/>
      <c r="V62" s="129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20"/>
    </row>
    <row r="63" spans="1:45" ht="20.25" hidden="1" customHeight="1" thickBot="1">
      <c r="A63" s="40" t="s">
        <v>118</v>
      </c>
      <c r="B63" s="430" t="str">
        <f>A64</f>
        <v>昌平</v>
      </c>
      <c r="C63" s="431"/>
      <c r="D63" s="432"/>
      <c r="E63" s="433" t="str">
        <f>A65</f>
        <v>浦和実業</v>
      </c>
      <c r="F63" s="431"/>
      <c r="G63" s="432"/>
      <c r="H63" s="433" t="str">
        <f>A66</f>
        <v>淑徳与野</v>
      </c>
      <c r="I63" s="431"/>
      <c r="J63" s="432"/>
      <c r="K63" s="433" t="str">
        <f>A67</f>
        <v>浦和一女</v>
      </c>
      <c r="L63" s="431"/>
      <c r="M63" s="434"/>
      <c r="N63" s="126" t="s">
        <v>68</v>
      </c>
      <c r="O63" s="84" t="s">
        <v>119</v>
      </c>
      <c r="P63" s="85" t="s">
        <v>120</v>
      </c>
      <c r="Q63" s="86" t="s">
        <v>121</v>
      </c>
      <c r="R63" s="87" t="s">
        <v>122</v>
      </c>
      <c r="S63" s="87" t="s">
        <v>123</v>
      </c>
      <c r="T63" s="87" t="s">
        <v>96</v>
      </c>
      <c r="U63" s="116" t="s">
        <v>124</v>
      </c>
      <c r="V63" s="146" t="s">
        <v>125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28"/>
    </row>
    <row r="64" spans="1:45" ht="20.25" hidden="1" customHeight="1">
      <c r="A64" s="45" t="s">
        <v>126</v>
      </c>
      <c r="B64" s="421"/>
      <c r="C64" s="422"/>
      <c r="D64" s="423"/>
      <c r="E64" s="79"/>
      <c r="F64" s="90" t="str">
        <f>IF(E64="","",IF(E64&gt;G64,"〇",IF(E64&lt;G64,"●","△")))</f>
        <v/>
      </c>
      <c r="G64" s="79"/>
      <c r="H64" s="138"/>
      <c r="I64" s="90" t="str">
        <f>IF(H64="","",IF(H64&gt;J64,"〇",IF(H64&lt;J64,"●","△")))</f>
        <v/>
      </c>
      <c r="J64" s="139"/>
      <c r="K64" s="79"/>
      <c r="L64" s="90" t="str">
        <f>IF(K64="","",IF(K64&gt;M64,"〇",IF(K64&lt;M64,"●","△")))</f>
        <v/>
      </c>
      <c r="M64" s="140"/>
      <c r="N64" s="122"/>
      <c r="O64" s="91" t="str">
        <f>IF(N64="","",P64*3+Q64*1)</f>
        <v/>
      </c>
      <c r="P64" s="92" t="str">
        <f t="shared" ref="P64:P67" si="24">IF(N64="","",COUNTIF(B64:M64,"〇"))</f>
        <v/>
      </c>
      <c r="Q64" s="92" t="str">
        <f t="shared" ref="Q64:Q67" si="25">IF(N64="","",COUNTIF(B64:M64,"△"))</f>
        <v/>
      </c>
      <c r="R64" s="92" t="str">
        <f t="shared" ref="R64:R67" si="26">IF(N64="","",COUNTIF(B64:M64,"●"))</f>
        <v/>
      </c>
      <c r="S64" s="92" t="str">
        <f>IF(N64="","",SUM(E64,H64,K64))</f>
        <v/>
      </c>
      <c r="T64" s="92" t="str">
        <f>IF(N64="","",SUM(G64,J64,M64))</f>
        <v/>
      </c>
      <c r="U64" s="117" t="str">
        <f>IF(N64="","",S64-T64)</f>
        <v/>
      </c>
      <c r="V64" s="147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28"/>
    </row>
    <row r="65" spans="1:45" ht="20.25" hidden="1" customHeight="1">
      <c r="A65" s="45" t="s">
        <v>127</v>
      </c>
      <c r="B65" s="130"/>
      <c r="C65" s="94" t="str">
        <f>IF(B65="","",IF(B65&gt;D65,"〇",IF(B65&lt;D65,"●","△")))</f>
        <v/>
      </c>
      <c r="D65" s="133"/>
      <c r="E65" s="424"/>
      <c r="F65" s="425"/>
      <c r="G65" s="426"/>
      <c r="H65" s="136"/>
      <c r="I65" s="94" t="str">
        <f>IF(H65="","",IF(H65&gt;J65,"〇",IF(H65&lt;J65,"●","△")))</f>
        <v/>
      </c>
      <c r="J65" s="133"/>
      <c r="K65" s="80"/>
      <c r="L65" s="94" t="str">
        <f>IF(K65="","",IF(K65&gt;M65,"〇",IF(K65&lt;M65,"●","△")))</f>
        <v/>
      </c>
      <c r="M65" s="141"/>
      <c r="N65" s="122"/>
      <c r="O65" s="91" t="str">
        <f>IF(N65="","",P65*3+Q65*1)</f>
        <v/>
      </c>
      <c r="P65" s="92" t="str">
        <f t="shared" si="24"/>
        <v/>
      </c>
      <c r="Q65" s="92" t="str">
        <f t="shared" si="25"/>
        <v/>
      </c>
      <c r="R65" s="92" t="str">
        <f t="shared" si="26"/>
        <v/>
      </c>
      <c r="S65" s="92" t="str">
        <f>IF(N65="","",SUM(B65,H65,K65))</f>
        <v/>
      </c>
      <c r="T65" s="92" t="str">
        <f>IF(N65="","",SUM(D65,J65,M65))</f>
        <v/>
      </c>
      <c r="U65" s="117" t="str">
        <f>IF(N65="","",S65-T65)</f>
        <v/>
      </c>
      <c r="V65" s="147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28"/>
    </row>
    <row r="66" spans="1:45" ht="20.25" hidden="1" customHeight="1">
      <c r="A66" s="45" t="s">
        <v>128</v>
      </c>
      <c r="B66" s="131"/>
      <c r="C66" s="95" t="str">
        <f>IF(B66="","",IF(B66&gt;D66,"〇",IF(B66&lt;D66,"●","△")))</f>
        <v/>
      </c>
      <c r="D66" s="134"/>
      <c r="E66" s="81"/>
      <c r="F66" s="95" t="str">
        <f>IF(E66="","",IF(E66&gt;G66,"〇",IF(E66&lt;G66,"●","△")))</f>
        <v/>
      </c>
      <c r="G66" s="81"/>
      <c r="H66" s="424"/>
      <c r="I66" s="425"/>
      <c r="J66" s="426"/>
      <c r="K66" s="81"/>
      <c r="L66" s="95" t="str">
        <f>IF(K66="","",IF(K66&gt;M66,"〇",IF(K66&lt;M66,"●","△")))</f>
        <v/>
      </c>
      <c r="M66" s="142"/>
      <c r="N66" s="122"/>
      <c r="O66" s="91" t="str">
        <f>IF(N66="","",P66*3+Q66*1)</f>
        <v/>
      </c>
      <c r="P66" s="92" t="str">
        <f t="shared" si="24"/>
        <v/>
      </c>
      <c r="Q66" s="92" t="str">
        <f t="shared" si="25"/>
        <v/>
      </c>
      <c r="R66" s="92" t="str">
        <f t="shared" si="26"/>
        <v/>
      </c>
      <c r="S66" s="92" t="str">
        <f>IF(N66="","",SUM(E66,B66,K66))</f>
        <v/>
      </c>
      <c r="T66" s="92" t="str">
        <f>IF(N66="","",SUM(G66,D66,M66))</f>
        <v/>
      </c>
      <c r="U66" s="117" t="str">
        <f>IF(N66="","",S66-T66)</f>
        <v/>
      </c>
      <c r="V66" s="147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28"/>
    </row>
    <row r="67" spans="1:45" ht="20.25" hidden="1" customHeight="1" thickBot="1">
      <c r="A67" s="42" t="s">
        <v>129</v>
      </c>
      <c r="B67" s="132"/>
      <c r="C67" s="96" t="str">
        <f>IF(B67="","",IF(B67&gt;D67,"〇",IF(B67&lt;D67,"●","△")))</f>
        <v/>
      </c>
      <c r="D67" s="135"/>
      <c r="E67" s="82"/>
      <c r="F67" s="96" t="str">
        <f>IF(E67="","",IF(E67&gt;G67,"〇",IF(E67&lt;G67,"●","△")))</f>
        <v/>
      </c>
      <c r="G67" s="82"/>
      <c r="H67" s="137"/>
      <c r="I67" s="96" t="str">
        <f>IF(H67="","",IF(H67&gt;J67,"〇",IF(H67&lt;J67,"●","△")))</f>
        <v/>
      </c>
      <c r="J67" s="135"/>
      <c r="K67" s="427"/>
      <c r="L67" s="428"/>
      <c r="M67" s="429"/>
      <c r="N67" s="123"/>
      <c r="O67" s="98" t="str">
        <f>IF(N67="","",P67*3+Q67*1)</f>
        <v/>
      </c>
      <c r="P67" s="99" t="str">
        <f t="shared" si="24"/>
        <v/>
      </c>
      <c r="Q67" s="99" t="str">
        <f t="shared" si="25"/>
        <v/>
      </c>
      <c r="R67" s="99" t="str">
        <f t="shared" si="26"/>
        <v/>
      </c>
      <c r="S67" s="99" t="str">
        <f>IF(N67="","",SUM(E67,H67,B67))</f>
        <v/>
      </c>
      <c r="T67" s="99" t="str">
        <f>IF(N67="","",SUM(G67,J67,D67))</f>
        <v/>
      </c>
      <c r="U67" s="118" t="str">
        <f>IF(N67="","",S67-T67)</f>
        <v/>
      </c>
      <c r="V67" s="14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1:45" hidden="1"/>
    <row r="69" spans="1:45">
      <c r="N69">
        <f>SUM(N8:N67)/2</f>
        <v>30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28</v>
      </c>
      <c r="B1" s="2" t="s">
        <v>29</v>
      </c>
      <c r="C1" s="7" t="s">
        <v>33</v>
      </c>
      <c r="D1" s="7" t="s">
        <v>34</v>
      </c>
    </row>
    <row r="2" spans="1:4">
      <c r="A2" s="2">
        <v>1</v>
      </c>
      <c r="B2" s="2" t="s">
        <v>25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14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16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12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21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30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27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31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26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17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32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57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15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22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18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24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23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13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19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20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44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50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3">
        <v>30</v>
      </c>
      <c r="B31" s="23" t="s">
        <v>51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3">
        <v>31</v>
      </c>
      <c r="B32" s="23" t="s">
        <v>52</v>
      </c>
      <c r="C32" s="24" t="e">
        <f>COUNTIF(対戦表!#REF!,31)</f>
        <v>#REF!</v>
      </c>
      <c r="D32" s="24" t="e">
        <f>COUNTIF(対戦表!#REF!,31)</f>
        <v>#REF!</v>
      </c>
    </row>
    <row r="33" spans="1:4">
      <c r="A33" s="23">
        <v>32</v>
      </c>
      <c r="B33" s="23" t="s">
        <v>54</v>
      </c>
      <c r="C33" s="24" t="e">
        <f>COUNTIF(対戦表!#REF!,32)</f>
        <v>#REF!</v>
      </c>
      <c r="D33" s="24" t="e">
        <f>COUNTIF(対戦表!#REF!,32)</f>
        <v>#REF!</v>
      </c>
    </row>
    <row r="34" spans="1:4">
      <c r="A34" s="23">
        <v>33</v>
      </c>
      <c r="B34" s="23" t="s">
        <v>55</v>
      </c>
      <c r="C34" s="24" t="e">
        <f>COUNTIF(対戦表!#REF!,33)</f>
        <v>#REF!</v>
      </c>
      <c r="D34" s="24" t="e">
        <f>COUNTIF(対戦表!#REF!,33)</f>
        <v>#REF!</v>
      </c>
    </row>
    <row r="35" spans="1:4" ht="14.25" thickBot="1">
      <c r="A35" s="29">
        <v>34</v>
      </c>
      <c r="B35" s="29" t="s">
        <v>56</v>
      </c>
      <c r="C35" s="24" t="e">
        <f>COUNTIF(対戦表!#REF!,34)</f>
        <v>#REF!</v>
      </c>
      <c r="D35" s="24" t="e">
        <f>COUNTIF(対戦表!#REF!,34)</f>
        <v>#REF!</v>
      </c>
    </row>
    <row r="36" spans="1:4" ht="14.25" thickBot="1">
      <c r="A36" s="25" t="s">
        <v>49</v>
      </c>
      <c r="B36" s="26"/>
      <c r="C36" s="26" t="e">
        <f>SUM(C2:C35)</f>
        <v>#REF!</v>
      </c>
      <c r="D36" s="2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zoomScaleNormal="100" workbookViewId="0">
      <selection activeCell="A15" sqref="A15:AY28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155"/>
    </row>
    <row r="15" spans="1:51" ht="14.25" thickBot="1">
      <c r="A15" s="19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8"/>
    </row>
    <row r="16" spans="1:51" ht="22.5" thickTop="1" thickBot="1">
      <c r="A16" s="194"/>
      <c r="B16" s="154"/>
      <c r="C16" s="15"/>
      <c r="D16" s="15"/>
      <c r="E16" s="15"/>
      <c r="F16" s="15"/>
      <c r="G16" s="490" t="s">
        <v>166</v>
      </c>
      <c r="H16" s="491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490" t="s">
        <v>371</v>
      </c>
      <c r="U16" s="491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90" t="s">
        <v>372</v>
      </c>
      <c r="AH16" s="491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490" t="s">
        <v>373</v>
      </c>
      <c r="AT16" s="491"/>
      <c r="AU16" s="15"/>
      <c r="AV16" s="15"/>
      <c r="AW16" s="15"/>
      <c r="AX16" s="15"/>
      <c r="AY16" s="35"/>
    </row>
    <row r="17" spans="1:51" ht="15" thickTop="1" thickBot="1">
      <c r="A17" s="34"/>
      <c r="B17" s="15"/>
      <c r="C17" s="15"/>
      <c r="D17" s="15"/>
      <c r="E17" s="284"/>
      <c r="F17" s="284"/>
      <c r="G17" s="271">
        <v>3</v>
      </c>
      <c r="H17" s="33">
        <v>0</v>
      </c>
      <c r="I17" s="33"/>
      <c r="J17" s="33"/>
      <c r="K17" s="15"/>
      <c r="L17" s="15"/>
      <c r="M17" s="15"/>
      <c r="N17" s="15"/>
      <c r="O17" s="15"/>
      <c r="P17" s="15"/>
      <c r="Q17" s="15"/>
      <c r="R17" s="284"/>
      <c r="S17" s="284"/>
      <c r="T17" s="271">
        <v>1</v>
      </c>
      <c r="U17" s="33">
        <v>1</v>
      </c>
      <c r="V17" s="33"/>
      <c r="W17" s="33"/>
      <c r="X17" s="15"/>
      <c r="Y17" s="15"/>
      <c r="Z17" s="15"/>
      <c r="AA17" s="15"/>
      <c r="AB17" s="15"/>
      <c r="AC17" s="15"/>
      <c r="AD17" s="15"/>
      <c r="AE17" s="284"/>
      <c r="AF17" s="284"/>
      <c r="AG17" s="271">
        <v>5</v>
      </c>
      <c r="AH17" s="33">
        <v>0</v>
      </c>
      <c r="AI17" s="33"/>
      <c r="AJ17" s="33"/>
      <c r="AK17" s="15"/>
      <c r="AL17" s="15"/>
      <c r="AM17" s="15"/>
      <c r="AN17" s="15"/>
      <c r="AO17" s="15"/>
      <c r="AP17" s="15"/>
      <c r="AQ17" s="33"/>
      <c r="AR17" s="33"/>
      <c r="AS17" s="33">
        <v>0</v>
      </c>
      <c r="AT17" s="285">
        <v>0</v>
      </c>
      <c r="AU17" s="284"/>
      <c r="AV17" s="284"/>
      <c r="AW17" s="15"/>
      <c r="AX17" s="15"/>
      <c r="AY17" s="35"/>
    </row>
    <row r="18" spans="1:51">
      <c r="A18" s="34"/>
      <c r="B18" s="15"/>
      <c r="C18" s="15"/>
      <c r="D18" s="272"/>
      <c r="E18" s="15"/>
      <c r="F18" s="15"/>
      <c r="G18" s="15"/>
      <c r="H18" s="17"/>
      <c r="I18" s="17"/>
      <c r="J18" s="17"/>
      <c r="K18" s="268"/>
      <c r="L18" s="15"/>
      <c r="M18" s="15"/>
      <c r="N18" s="15"/>
      <c r="O18" s="15"/>
      <c r="P18" s="15"/>
      <c r="Q18" s="272"/>
      <c r="R18" s="15"/>
      <c r="S18" s="479" t="s">
        <v>442</v>
      </c>
      <c r="T18" s="479"/>
      <c r="U18" s="480"/>
      <c r="V18" s="480"/>
      <c r="W18" s="17"/>
      <c r="X18" s="268"/>
      <c r="Y18" s="15"/>
      <c r="Z18" s="15"/>
      <c r="AA18" s="15"/>
      <c r="AB18" s="15"/>
      <c r="AC18" s="15"/>
      <c r="AD18" s="272"/>
      <c r="AE18" s="15"/>
      <c r="AF18" s="15"/>
      <c r="AG18" s="15"/>
      <c r="AH18" s="17"/>
      <c r="AI18" s="17"/>
      <c r="AJ18" s="17"/>
      <c r="AK18" s="268"/>
      <c r="AL18" s="15"/>
      <c r="AM18" s="15"/>
      <c r="AN18" s="15"/>
      <c r="AO18" s="15"/>
      <c r="AP18" s="272"/>
      <c r="AQ18" s="17"/>
      <c r="AR18" s="480" t="s">
        <v>443</v>
      </c>
      <c r="AS18" s="480"/>
      <c r="AT18" s="479"/>
      <c r="AU18" s="479"/>
      <c r="AV18" s="15"/>
      <c r="AW18" s="268"/>
      <c r="AX18" s="15"/>
      <c r="AY18" s="35"/>
    </row>
    <row r="19" spans="1:51" ht="14.25" thickBot="1">
      <c r="A19" s="34"/>
      <c r="B19" s="15"/>
      <c r="C19" s="284"/>
      <c r="D19" s="271">
        <v>8</v>
      </c>
      <c r="E19" s="33">
        <v>0</v>
      </c>
      <c r="F19" s="15"/>
      <c r="G19" s="15"/>
      <c r="H19" s="15"/>
      <c r="I19" s="15"/>
      <c r="J19" s="15">
        <v>0</v>
      </c>
      <c r="K19" s="285">
        <v>6</v>
      </c>
      <c r="L19" s="284"/>
      <c r="M19" s="15"/>
      <c r="N19" s="15"/>
      <c r="O19" s="15"/>
      <c r="P19" s="284"/>
      <c r="Q19" s="271">
        <v>1</v>
      </c>
      <c r="R19" s="33">
        <v>0</v>
      </c>
      <c r="S19" s="15"/>
      <c r="T19" s="15"/>
      <c r="U19" s="15"/>
      <c r="V19" s="15"/>
      <c r="W19" s="15">
        <v>1</v>
      </c>
      <c r="X19" s="285">
        <v>8</v>
      </c>
      <c r="Y19" s="284"/>
      <c r="Z19" s="15"/>
      <c r="AA19" s="15"/>
      <c r="AB19" s="15"/>
      <c r="AC19" s="284"/>
      <c r="AD19" s="271">
        <v>5</v>
      </c>
      <c r="AE19" s="33">
        <v>0</v>
      </c>
      <c r="AF19" s="15"/>
      <c r="AG19" s="15"/>
      <c r="AH19" s="15"/>
      <c r="AI19" s="15"/>
      <c r="AJ19" s="15">
        <v>2</v>
      </c>
      <c r="AK19" s="285">
        <v>8</v>
      </c>
      <c r="AL19" s="284"/>
      <c r="AM19" s="15"/>
      <c r="AN19" s="15"/>
      <c r="AO19" s="284"/>
      <c r="AP19" s="271">
        <v>6</v>
      </c>
      <c r="AQ19" s="33">
        <v>0</v>
      </c>
      <c r="AR19" s="15"/>
      <c r="AS19" s="15"/>
      <c r="AT19" s="15"/>
      <c r="AU19" s="15"/>
      <c r="AV19" s="15">
        <v>0</v>
      </c>
      <c r="AW19" s="285">
        <v>8</v>
      </c>
      <c r="AX19" s="284"/>
      <c r="AY19" s="35"/>
    </row>
    <row r="20" spans="1:51" ht="14.25" thickBot="1">
      <c r="A20" s="34"/>
      <c r="B20" s="15"/>
      <c r="C20" s="268"/>
      <c r="D20" s="15"/>
      <c r="E20" s="269">
        <v>1</v>
      </c>
      <c r="F20" s="15">
        <v>0</v>
      </c>
      <c r="G20" s="15"/>
      <c r="H20" s="15"/>
      <c r="I20" s="271">
        <v>0</v>
      </c>
      <c r="J20" s="270">
        <v>0</v>
      </c>
      <c r="K20" s="15"/>
      <c r="L20" s="272"/>
      <c r="M20" s="15"/>
      <c r="N20" s="15"/>
      <c r="O20" s="15"/>
      <c r="P20" s="268"/>
      <c r="Q20" s="15"/>
      <c r="R20" s="17">
        <v>10</v>
      </c>
      <c r="S20" s="268">
        <v>0</v>
      </c>
      <c r="T20" s="15"/>
      <c r="U20" s="15"/>
      <c r="V20" s="272">
        <v>4</v>
      </c>
      <c r="W20" s="270">
        <v>1</v>
      </c>
      <c r="X20" s="15"/>
      <c r="Y20" s="272"/>
      <c r="Z20" s="15"/>
      <c r="AA20" s="15"/>
      <c r="AB20" s="15"/>
      <c r="AC20" s="268"/>
      <c r="AD20" s="15"/>
      <c r="AE20" s="17">
        <v>5</v>
      </c>
      <c r="AF20" s="274">
        <v>0</v>
      </c>
      <c r="AG20" s="15"/>
      <c r="AH20" s="15"/>
      <c r="AI20" s="15">
        <v>3</v>
      </c>
      <c r="AJ20" s="282">
        <v>0</v>
      </c>
      <c r="AK20" s="15"/>
      <c r="AL20" s="272"/>
      <c r="AM20" s="15"/>
      <c r="AN20" s="15"/>
      <c r="AO20" s="268"/>
      <c r="AP20" s="15"/>
      <c r="AQ20" s="17">
        <v>3</v>
      </c>
      <c r="AR20" s="268">
        <v>0</v>
      </c>
      <c r="AS20" s="15"/>
      <c r="AT20" s="15"/>
      <c r="AU20" s="272">
        <v>1</v>
      </c>
      <c r="AV20" s="17">
        <v>4</v>
      </c>
      <c r="AW20" s="15"/>
      <c r="AX20" s="272"/>
      <c r="AY20" s="35"/>
    </row>
    <row r="21" spans="1:51">
      <c r="A21" s="34"/>
      <c r="B21" s="15"/>
      <c r="C21" s="268"/>
      <c r="D21" s="15"/>
      <c r="E21" s="483" t="s">
        <v>427</v>
      </c>
      <c r="F21" s="484"/>
      <c r="G21" s="15"/>
      <c r="H21" s="272"/>
      <c r="I21" s="481" t="s">
        <v>428</v>
      </c>
      <c r="J21" s="482"/>
      <c r="K21" s="15"/>
      <c r="L21" s="272"/>
      <c r="M21" s="15"/>
      <c r="N21" s="15"/>
      <c r="O21" s="15"/>
      <c r="P21" s="268"/>
      <c r="Q21" s="15"/>
      <c r="R21" s="273"/>
      <c r="S21" s="18"/>
      <c r="T21" s="15"/>
      <c r="U21" s="15"/>
      <c r="V21" s="273"/>
      <c r="W21" s="35"/>
      <c r="X21" s="15"/>
      <c r="Y21" s="272"/>
      <c r="Z21" s="15"/>
      <c r="AA21" s="15"/>
      <c r="AB21" s="15"/>
      <c r="AC21" s="268"/>
      <c r="AD21" s="15"/>
      <c r="AE21" s="273"/>
      <c r="AF21" s="18"/>
      <c r="AG21" s="15"/>
      <c r="AH21" s="15"/>
      <c r="AI21" s="273"/>
      <c r="AJ21" s="35"/>
      <c r="AK21" s="15"/>
      <c r="AL21" s="272"/>
      <c r="AM21" s="15"/>
      <c r="AN21" s="15"/>
      <c r="AO21" s="268"/>
      <c r="AP21" s="15"/>
      <c r="AQ21" s="273"/>
      <c r="AR21" s="18"/>
      <c r="AS21" s="15"/>
      <c r="AT21" s="15"/>
      <c r="AU21" s="6"/>
      <c r="AV21" s="283"/>
      <c r="AW21" s="15"/>
      <c r="AX21" s="272"/>
      <c r="AY21" s="35"/>
    </row>
    <row r="22" spans="1:51">
      <c r="A22" s="34"/>
      <c r="B22" s="15"/>
      <c r="C22" s="275"/>
      <c r="D22" s="36"/>
      <c r="E22" s="268"/>
      <c r="F22" s="35"/>
      <c r="G22" s="15"/>
      <c r="H22" s="272"/>
      <c r="I22" s="15"/>
      <c r="J22" s="35"/>
      <c r="K22" s="15"/>
      <c r="L22" s="272"/>
      <c r="M22" s="4"/>
      <c r="N22" s="15"/>
      <c r="O22" s="15"/>
      <c r="P22" s="275"/>
      <c r="Q22" s="36"/>
      <c r="R22" s="268"/>
      <c r="S22" s="35"/>
      <c r="T22" s="15"/>
      <c r="U22" s="15"/>
      <c r="V22" s="268"/>
      <c r="W22" s="35"/>
      <c r="X22" s="15"/>
      <c r="Y22" s="272"/>
      <c r="Z22" s="4"/>
      <c r="AA22" s="15"/>
      <c r="AB22" s="15"/>
      <c r="AC22" s="275"/>
      <c r="AD22" s="36"/>
      <c r="AE22" s="268"/>
      <c r="AF22" s="35"/>
      <c r="AG22" s="15"/>
      <c r="AH22" s="15"/>
      <c r="AI22" s="268"/>
      <c r="AJ22" s="35"/>
      <c r="AK22" s="15"/>
      <c r="AL22" s="272"/>
      <c r="AM22" s="4"/>
      <c r="AN22" s="15"/>
      <c r="AO22" s="275"/>
      <c r="AP22" s="36"/>
      <c r="AQ22" s="268"/>
      <c r="AR22" s="35"/>
      <c r="AS22" s="15"/>
      <c r="AT22" s="15"/>
      <c r="AU22" s="34"/>
      <c r="AV22" s="272"/>
      <c r="AW22" s="15"/>
      <c r="AX22" s="272"/>
      <c r="AY22" s="196"/>
    </row>
    <row r="23" spans="1:51" ht="13.5" customHeight="1">
      <c r="A23" s="34"/>
      <c r="B23" s="485" t="s">
        <v>351</v>
      </c>
      <c r="C23" s="485"/>
      <c r="D23" s="487" t="s">
        <v>352</v>
      </c>
      <c r="E23" s="487"/>
      <c r="F23" s="487" t="s">
        <v>60</v>
      </c>
      <c r="G23" s="487"/>
      <c r="H23" s="487" t="s">
        <v>364</v>
      </c>
      <c r="I23" s="487"/>
      <c r="J23" s="487" t="s">
        <v>353</v>
      </c>
      <c r="K23" s="487"/>
      <c r="L23" s="489" t="s">
        <v>354</v>
      </c>
      <c r="M23" s="489"/>
      <c r="N23" s="15"/>
      <c r="O23" s="485" t="s">
        <v>355</v>
      </c>
      <c r="P23" s="485"/>
      <c r="Q23" s="487" t="s">
        <v>356</v>
      </c>
      <c r="R23" s="487"/>
      <c r="S23" s="487" t="s">
        <v>365</v>
      </c>
      <c r="T23" s="487"/>
      <c r="U23" s="487" t="s">
        <v>366</v>
      </c>
      <c r="V23" s="487"/>
      <c r="W23" s="487" t="s">
        <v>367</v>
      </c>
      <c r="X23" s="487"/>
      <c r="Y23" s="489" t="s">
        <v>357</v>
      </c>
      <c r="Z23" s="489"/>
      <c r="AA23" s="15"/>
      <c r="AB23" s="485" t="s">
        <v>358</v>
      </c>
      <c r="AC23" s="485"/>
      <c r="AD23" s="487" t="s">
        <v>362</v>
      </c>
      <c r="AE23" s="487"/>
      <c r="AF23" s="487" t="s">
        <v>59</v>
      </c>
      <c r="AG23" s="487"/>
      <c r="AH23" s="487" t="s">
        <v>368</v>
      </c>
      <c r="AI23" s="487"/>
      <c r="AJ23" s="487" t="s">
        <v>58</v>
      </c>
      <c r="AK23" s="487"/>
      <c r="AL23" s="489" t="s">
        <v>359</v>
      </c>
      <c r="AM23" s="489"/>
      <c r="AN23" s="489" t="s">
        <v>360</v>
      </c>
      <c r="AO23" s="489"/>
      <c r="AP23" s="487" t="s">
        <v>61</v>
      </c>
      <c r="AQ23" s="487"/>
      <c r="AR23" s="487" t="s">
        <v>369</v>
      </c>
      <c r="AS23" s="487"/>
      <c r="AT23" s="487" t="s">
        <v>363</v>
      </c>
      <c r="AU23" s="487"/>
      <c r="AV23" s="487" t="s">
        <v>370</v>
      </c>
      <c r="AW23" s="487"/>
      <c r="AX23" s="485" t="s">
        <v>361</v>
      </c>
      <c r="AY23" s="486"/>
    </row>
    <row r="24" spans="1:51" ht="13.5" customHeight="1">
      <c r="A24" s="34"/>
      <c r="B24" s="485"/>
      <c r="C24" s="485"/>
      <c r="D24" s="488" t="s">
        <v>382</v>
      </c>
      <c r="E24" s="488"/>
      <c r="F24" s="488" t="s">
        <v>383</v>
      </c>
      <c r="G24" s="488"/>
      <c r="H24" s="488" t="s">
        <v>384</v>
      </c>
      <c r="I24" s="488"/>
      <c r="J24" s="488" t="s">
        <v>385</v>
      </c>
      <c r="K24" s="488"/>
      <c r="L24" s="489"/>
      <c r="M24" s="489"/>
      <c r="N24" s="15"/>
      <c r="O24" s="485"/>
      <c r="P24" s="485"/>
      <c r="Q24" s="488" t="s">
        <v>374</v>
      </c>
      <c r="R24" s="488"/>
      <c r="S24" s="488" t="s">
        <v>386</v>
      </c>
      <c r="T24" s="488"/>
      <c r="U24" s="488" t="s">
        <v>387</v>
      </c>
      <c r="V24" s="488"/>
      <c r="W24" s="488" t="s">
        <v>388</v>
      </c>
      <c r="X24" s="488"/>
      <c r="Y24" s="489"/>
      <c r="Z24" s="489"/>
      <c r="AA24" s="15"/>
      <c r="AB24" s="485"/>
      <c r="AC24" s="485"/>
      <c r="AD24" s="488" t="s">
        <v>389</v>
      </c>
      <c r="AE24" s="488"/>
      <c r="AF24" s="488" t="s">
        <v>390</v>
      </c>
      <c r="AG24" s="488"/>
      <c r="AH24" s="488" t="s">
        <v>375</v>
      </c>
      <c r="AI24" s="488"/>
      <c r="AJ24" s="488" t="s">
        <v>391</v>
      </c>
      <c r="AK24" s="488"/>
      <c r="AL24" s="489"/>
      <c r="AM24" s="489"/>
      <c r="AN24" s="489"/>
      <c r="AO24" s="489"/>
      <c r="AP24" s="488" t="s">
        <v>392</v>
      </c>
      <c r="AQ24" s="488"/>
      <c r="AR24" s="488" t="s">
        <v>393</v>
      </c>
      <c r="AS24" s="488"/>
      <c r="AT24" s="492" t="s">
        <v>394</v>
      </c>
      <c r="AU24" s="492"/>
      <c r="AV24" s="488" t="s">
        <v>395</v>
      </c>
      <c r="AW24" s="488"/>
      <c r="AX24" s="485"/>
      <c r="AY24" s="486"/>
    </row>
    <row r="25" spans="1:51">
      <c r="A25" s="34"/>
      <c r="B25" s="485"/>
      <c r="C25" s="485"/>
      <c r="D25" s="488"/>
      <c r="E25" s="488"/>
      <c r="F25" s="488"/>
      <c r="G25" s="488"/>
      <c r="H25" s="488"/>
      <c r="I25" s="488"/>
      <c r="J25" s="488"/>
      <c r="K25" s="488"/>
      <c r="L25" s="489"/>
      <c r="M25" s="489"/>
      <c r="N25" s="15"/>
      <c r="O25" s="485"/>
      <c r="P25" s="485"/>
      <c r="Q25" s="488"/>
      <c r="R25" s="488"/>
      <c r="S25" s="488"/>
      <c r="T25" s="488"/>
      <c r="U25" s="488"/>
      <c r="V25" s="488"/>
      <c r="W25" s="488"/>
      <c r="X25" s="488"/>
      <c r="Y25" s="489"/>
      <c r="Z25" s="489"/>
      <c r="AA25" s="15"/>
      <c r="AB25" s="485"/>
      <c r="AC25" s="485"/>
      <c r="AD25" s="488"/>
      <c r="AE25" s="488"/>
      <c r="AF25" s="488"/>
      <c r="AG25" s="488"/>
      <c r="AH25" s="488"/>
      <c r="AI25" s="488"/>
      <c r="AJ25" s="488"/>
      <c r="AK25" s="488"/>
      <c r="AL25" s="489"/>
      <c r="AM25" s="489"/>
      <c r="AN25" s="489"/>
      <c r="AO25" s="489"/>
      <c r="AP25" s="488"/>
      <c r="AQ25" s="488"/>
      <c r="AR25" s="488"/>
      <c r="AS25" s="488"/>
      <c r="AT25" s="492"/>
      <c r="AU25" s="492"/>
      <c r="AV25" s="488"/>
      <c r="AW25" s="488"/>
      <c r="AX25" s="485"/>
      <c r="AY25" s="486"/>
    </row>
    <row r="26" spans="1:51">
      <c r="A26" s="34"/>
      <c r="B26" s="485"/>
      <c r="C26" s="485"/>
      <c r="D26" s="488"/>
      <c r="E26" s="488"/>
      <c r="F26" s="488"/>
      <c r="G26" s="488"/>
      <c r="H26" s="488"/>
      <c r="I26" s="488"/>
      <c r="J26" s="488"/>
      <c r="K26" s="488"/>
      <c r="L26" s="489"/>
      <c r="M26" s="489"/>
      <c r="N26" s="15"/>
      <c r="O26" s="485"/>
      <c r="P26" s="485"/>
      <c r="Q26" s="488"/>
      <c r="R26" s="488"/>
      <c r="S26" s="488"/>
      <c r="T26" s="488"/>
      <c r="U26" s="488"/>
      <c r="V26" s="488"/>
      <c r="W26" s="488"/>
      <c r="X26" s="488"/>
      <c r="Y26" s="489"/>
      <c r="Z26" s="489"/>
      <c r="AA26" s="15"/>
      <c r="AB26" s="485"/>
      <c r="AC26" s="485"/>
      <c r="AD26" s="488"/>
      <c r="AE26" s="488"/>
      <c r="AF26" s="488"/>
      <c r="AG26" s="488"/>
      <c r="AH26" s="488"/>
      <c r="AI26" s="488"/>
      <c r="AJ26" s="488"/>
      <c r="AK26" s="488"/>
      <c r="AL26" s="489"/>
      <c r="AM26" s="489"/>
      <c r="AN26" s="489"/>
      <c r="AO26" s="489"/>
      <c r="AP26" s="488"/>
      <c r="AQ26" s="488"/>
      <c r="AR26" s="488"/>
      <c r="AS26" s="488"/>
      <c r="AT26" s="492"/>
      <c r="AU26" s="492"/>
      <c r="AV26" s="488"/>
      <c r="AW26" s="488"/>
      <c r="AX26" s="485"/>
      <c r="AY26" s="486"/>
    </row>
    <row r="27" spans="1:51">
      <c r="A27" s="34"/>
      <c r="B27" s="485"/>
      <c r="C27" s="485"/>
      <c r="D27" s="488"/>
      <c r="E27" s="488"/>
      <c r="F27" s="488"/>
      <c r="G27" s="488"/>
      <c r="H27" s="488"/>
      <c r="I27" s="488"/>
      <c r="J27" s="488"/>
      <c r="K27" s="488"/>
      <c r="L27" s="489"/>
      <c r="M27" s="489"/>
      <c r="N27" s="15"/>
      <c r="O27" s="485"/>
      <c r="P27" s="485"/>
      <c r="Q27" s="488"/>
      <c r="R27" s="488"/>
      <c r="S27" s="488"/>
      <c r="T27" s="488"/>
      <c r="U27" s="488"/>
      <c r="V27" s="488"/>
      <c r="W27" s="488"/>
      <c r="X27" s="488"/>
      <c r="Y27" s="489"/>
      <c r="Z27" s="489"/>
      <c r="AA27" s="15"/>
      <c r="AB27" s="485"/>
      <c r="AC27" s="485"/>
      <c r="AD27" s="488"/>
      <c r="AE27" s="488"/>
      <c r="AF27" s="488"/>
      <c r="AG27" s="488"/>
      <c r="AH27" s="488"/>
      <c r="AI27" s="488"/>
      <c r="AJ27" s="488"/>
      <c r="AK27" s="488"/>
      <c r="AL27" s="489"/>
      <c r="AM27" s="489"/>
      <c r="AN27" s="489"/>
      <c r="AO27" s="489"/>
      <c r="AP27" s="488"/>
      <c r="AQ27" s="488"/>
      <c r="AR27" s="488"/>
      <c r="AS27" s="488"/>
      <c r="AT27" s="492"/>
      <c r="AU27" s="492"/>
      <c r="AV27" s="488"/>
      <c r="AW27" s="488"/>
      <c r="AX27" s="485"/>
      <c r="AY27" s="486"/>
    </row>
    <row r="28" spans="1:51">
      <c r="A28" s="19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245"/>
      <c r="AY28" s="246"/>
    </row>
  </sheetData>
  <mergeCells count="48">
    <mergeCell ref="G16:H16"/>
    <mergeCell ref="T16:U16"/>
    <mergeCell ref="AG16:AH16"/>
    <mergeCell ref="AS16:AT16"/>
    <mergeCell ref="D23:E23"/>
    <mergeCell ref="F23:G23"/>
    <mergeCell ref="H23:I23"/>
    <mergeCell ref="J23:K23"/>
    <mergeCell ref="Q23:R23"/>
    <mergeCell ref="S23:T23"/>
    <mergeCell ref="U23:V23"/>
    <mergeCell ref="W23:X23"/>
    <mergeCell ref="AD23:AE23"/>
    <mergeCell ref="AF23:AG23"/>
    <mergeCell ref="AB23:AC27"/>
    <mergeCell ref="AT24:AU27"/>
    <mergeCell ref="B23:C27"/>
    <mergeCell ref="L23:M27"/>
    <mergeCell ref="O23:P27"/>
    <mergeCell ref="Y23:Z27"/>
    <mergeCell ref="AL23:AM27"/>
    <mergeCell ref="Q24:R27"/>
    <mergeCell ref="S24:T27"/>
    <mergeCell ref="U24:V27"/>
    <mergeCell ref="W24:X27"/>
    <mergeCell ref="D24:E27"/>
    <mergeCell ref="F24:G27"/>
    <mergeCell ref="H24:I27"/>
    <mergeCell ref="J24:K27"/>
    <mergeCell ref="AD24:AE27"/>
    <mergeCell ref="AF24:AG27"/>
    <mergeCell ref="AH24:AI27"/>
    <mergeCell ref="S18:V18"/>
    <mergeCell ref="AR18:AU18"/>
    <mergeCell ref="I21:J21"/>
    <mergeCell ref="E21:F21"/>
    <mergeCell ref="AX23:AY27"/>
    <mergeCell ref="AV23:AW23"/>
    <mergeCell ref="AJ24:AK27"/>
    <mergeCell ref="AP24:AQ27"/>
    <mergeCell ref="AR24:AS27"/>
    <mergeCell ref="AV24:AW27"/>
    <mergeCell ref="AN23:AO27"/>
    <mergeCell ref="AH23:AI23"/>
    <mergeCell ref="AJ23:AK23"/>
    <mergeCell ref="AP23:AQ23"/>
    <mergeCell ref="AR23:AS23"/>
    <mergeCell ref="AT23:AU23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"/>
  <sheetViews>
    <sheetView showGridLines="0" workbookViewId="0">
      <selection activeCell="A2" sqref="A2:V9"/>
    </sheetView>
  </sheetViews>
  <sheetFormatPr defaultRowHeight="13.5"/>
  <cols>
    <col min="1" max="1" width="10.75" customWidth="1"/>
    <col min="2" max="13" width="5.125" customWidth="1"/>
    <col min="14" max="22" width="5.875" customWidth="1"/>
  </cols>
  <sheetData>
    <row r="2" spans="1:22" ht="21.75" customHeight="1" thickBot="1">
      <c r="A2" s="204" t="s">
        <v>176</v>
      </c>
    </row>
    <row r="3" spans="1:22" ht="27.75" customHeight="1" thickBot="1">
      <c r="A3" s="40" t="s">
        <v>167</v>
      </c>
      <c r="B3" s="430" t="s">
        <v>444</v>
      </c>
      <c r="C3" s="431"/>
      <c r="D3" s="432"/>
      <c r="E3" s="433" t="s">
        <v>445</v>
      </c>
      <c r="F3" s="431"/>
      <c r="G3" s="432"/>
      <c r="H3" s="433" t="s">
        <v>446</v>
      </c>
      <c r="I3" s="431"/>
      <c r="J3" s="432"/>
      <c r="K3" s="433" t="s">
        <v>447</v>
      </c>
      <c r="L3" s="431"/>
      <c r="M3" s="434"/>
      <c r="N3" s="205" t="s">
        <v>68</v>
      </c>
      <c r="O3" s="206" t="s">
        <v>168</v>
      </c>
      <c r="P3" s="207" t="s">
        <v>169</v>
      </c>
      <c r="Q3" s="86" t="s">
        <v>170</v>
      </c>
      <c r="R3" s="208" t="s">
        <v>171</v>
      </c>
      <c r="S3" s="208" t="s">
        <v>172</v>
      </c>
      <c r="T3" s="208" t="s">
        <v>173</v>
      </c>
      <c r="U3" s="209" t="s">
        <v>174</v>
      </c>
      <c r="V3" s="210" t="s">
        <v>175</v>
      </c>
    </row>
    <row r="4" spans="1:22" ht="27.75" customHeight="1">
      <c r="A4" s="45" t="str">
        <f>B3</f>
        <v>本庄第一</v>
      </c>
      <c r="B4" s="421"/>
      <c r="C4" s="422"/>
      <c r="D4" s="423"/>
      <c r="E4" s="79">
        <v>2</v>
      </c>
      <c r="F4" s="308" t="str">
        <f>IF(E4="","",IF(E4&gt;G4,"〇",IF(E4&lt;G4,"●","△")))</f>
        <v>〇</v>
      </c>
      <c r="G4" s="79">
        <v>1</v>
      </c>
      <c r="H4" s="138">
        <v>1</v>
      </c>
      <c r="I4" s="308" t="str">
        <f>IF(H4="","",IF(H4&gt;J4,"〇",IF(H4&lt;J4,"●","△")))</f>
        <v>〇</v>
      </c>
      <c r="J4" s="139">
        <v>0</v>
      </c>
      <c r="K4" s="79">
        <v>3</v>
      </c>
      <c r="L4" s="308" t="str">
        <f>IF(K4="","",IF(K4&gt;M4,"〇",IF(K4&lt;M4,"●","△")))</f>
        <v>〇</v>
      </c>
      <c r="M4" s="140">
        <v>1</v>
      </c>
      <c r="N4" s="122">
        <v>3</v>
      </c>
      <c r="O4" s="91">
        <f>IF(N4="","",P4*3+Q4*1)</f>
        <v>9</v>
      </c>
      <c r="P4" s="92">
        <f>IF(N4="","",COUNTIF(B4:M4,"〇"))</f>
        <v>3</v>
      </c>
      <c r="Q4" s="92">
        <f t="shared" ref="Q4:Q7" si="0">IF(N4="","",COUNTIF(B4:M4,"△"))</f>
        <v>0</v>
      </c>
      <c r="R4" s="92">
        <f t="shared" ref="R4:R7" si="1">IF(N4="","",COUNTIF(B4:M4,"●"))</f>
        <v>0</v>
      </c>
      <c r="S4" s="92">
        <f>IF(N4="","",SUM(E4,H4,K4))</f>
        <v>6</v>
      </c>
      <c r="T4" s="92">
        <f>IF(N4="","",SUM(G4,J4,M4))</f>
        <v>2</v>
      </c>
      <c r="U4" s="117">
        <f>IF(N4="","",S4-T4)</f>
        <v>4</v>
      </c>
      <c r="V4" s="147">
        <v>1</v>
      </c>
    </row>
    <row r="5" spans="1:22" ht="27.75" customHeight="1">
      <c r="A5" s="344" t="str">
        <f>E3</f>
        <v>入間向陽</v>
      </c>
      <c r="B5" s="131">
        <v>1</v>
      </c>
      <c r="C5" s="95" t="str">
        <f>IF(B5="","",IF(B5&gt;D5,"〇",IF(B5&lt;D5,"●","△")))</f>
        <v>●</v>
      </c>
      <c r="D5" s="134">
        <v>2</v>
      </c>
      <c r="E5" s="424"/>
      <c r="F5" s="425"/>
      <c r="G5" s="426"/>
      <c r="H5" s="345">
        <v>0</v>
      </c>
      <c r="I5" s="95" t="str">
        <f>IF(H5="","",IF(H5&gt;J5,"〇",IF(H5&lt;J5,"●","△")))</f>
        <v>●</v>
      </c>
      <c r="J5" s="134">
        <v>3</v>
      </c>
      <c r="K5" s="81">
        <v>0</v>
      </c>
      <c r="L5" s="95" t="str">
        <f>IF(K5="","",IF(K5&gt;M5,"〇",IF(K5&lt;M5,"●","△")))</f>
        <v>●</v>
      </c>
      <c r="M5" s="142">
        <v>4</v>
      </c>
      <c r="N5" s="346">
        <v>3</v>
      </c>
      <c r="O5" s="91">
        <f>IF(N5="","",P5*3+Q5*1)</f>
        <v>0</v>
      </c>
      <c r="P5" s="92">
        <f t="shared" ref="P5:P7" si="2">IF(N5="","",COUNTIF(B5:M5,"〇"))</f>
        <v>0</v>
      </c>
      <c r="Q5" s="92">
        <f t="shared" si="0"/>
        <v>0</v>
      </c>
      <c r="R5" s="92">
        <f t="shared" si="1"/>
        <v>3</v>
      </c>
      <c r="S5" s="92">
        <f>IF(N5="","",SUM(B5,H5,K5))</f>
        <v>1</v>
      </c>
      <c r="T5" s="92">
        <f>IF(N5="","",SUM(D5,J5,M5))</f>
        <v>9</v>
      </c>
      <c r="U5" s="117">
        <f>IF(N5="","",S5-T5)</f>
        <v>-8</v>
      </c>
      <c r="V5" s="147">
        <v>4</v>
      </c>
    </row>
    <row r="6" spans="1:22" ht="27.75" customHeight="1">
      <c r="A6" s="45" t="str">
        <f>H3</f>
        <v>花咲徳栄</v>
      </c>
      <c r="B6" s="131">
        <v>0</v>
      </c>
      <c r="C6" s="95" t="str">
        <f>IF(B6="","",IF(B6&gt;D6,"〇",IF(B6&lt;D6,"●","△")))</f>
        <v>●</v>
      </c>
      <c r="D6" s="134">
        <v>1</v>
      </c>
      <c r="E6" s="81">
        <v>3</v>
      </c>
      <c r="F6" s="95" t="str">
        <f>IF(E6="","",IF(E6&gt;G6,"〇",IF(E6&lt;G6,"●","△")))</f>
        <v>〇</v>
      </c>
      <c r="G6" s="81">
        <v>0</v>
      </c>
      <c r="H6" s="424"/>
      <c r="I6" s="425"/>
      <c r="J6" s="426"/>
      <c r="K6" s="81">
        <v>4</v>
      </c>
      <c r="L6" s="95" t="str">
        <f>IF(K6="","",IF(K6&gt;M6,"〇",IF(K6&lt;M6,"●","△")))</f>
        <v>〇</v>
      </c>
      <c r="M6" s="142">
        <v>0</v>
      </c>
      <c r="N6" s="122">
        <v>3</v>
      </c>
      <c r="O6" s="91">
        <f>IF(N6="","",P6*3+Q6*1)</f>
        <v>6</v>
      </c>
      <c r="P6" s="92">
        <f t="shared" si="2"/>
        <v>2</v>
      </c>
      <c r="Q6" s="92">
        <f t="shared" si="0"/>
        <v>0</v>
      </c>
      <c r="R6" s="92">
        <f t="shared" si="1"/>
        <v>1</v>
      </c>
      <c r="S6" s="92">
        <f>IF(N6="","",SUM(E6,B6,K6))</f>
        <v>7</v>
      </c>
      <c r="T6" s="92">
        <f>IF(N6="","",SUM(G6,D6,M6))</f>
        <v>1</v>
      </c>
      <c r="U6" s="117">
        <f>IF(N6="","",S6-T6)</f>
        <v>6</v>
      </c>
      <c r="V6" s="147">
        <v>2</v>
      </c>
    </row>
    <row r="7" spans="1:22" ht="27.75" customHeight="1" thickBot="1">
      <c r="A7" s="42" t="str">
        <f>K3</f>
        <v>久喜</v>
      </c>
      <c r="B7" s="132">
        <v>1</v>
      </c>
      <c r="C7" s="96" t="str">
        <f>IF(B7="","",IF(B7&gt;D7,"〇",IF(B7&lt;D7,"●","△")))</f>
        <v>●</v>
      </c>
      <c r="D7" s="135">
        <v>3</v>
      </c>
      <c r="E7" s="82">
        <v>4</v>
      </c>
      <c r="F7" s="96" t="str">
        <f>IF(E7="","",IF(E7&gt;G7,"〇",IF(E7&lt;G7,"●","△")))</f>
        <v>〇</v>
      </c>
      <c r="G7" s="82">
        <v>0</v>
      </c>
      <c r="H7" s="137">
        <v>0</v>
      </c>
      <c r="I7" s="96" t="str">
        <f>IF(H7="","",IF(H7&gt;J7,"〇",IF(H7&lt;J7,"●","△")))</f>
        <v>●</v>
      </c>
      <c r="J7" s="135">
        <v>4</v>
      </c>
      <c r="K7" s="427"/>
      <c r="L7" s="428"/>
      <c r="M7" s="429"/>
      <c r="N7" s="123">
        <v>3</v>
      </c>
      <c r="O7" s="98">
        <f>IF(N7="","",P7*3+Q7*1)</f>
        <v>3</v>
      </c>
      <c r="P7" s="99">
        <f t="shared" si="2"/>
        <v>1</v>
      </c>
      <c r="Q7" s="99">
        <f t="shared" si="0"/>
        <v>0</v>
      </c>
      <c r="R7" s="99">
        <f t="shared" si="1"/>
        <v>2</v>
      </c>
      <c r="S7" s="99">
        <f>IF(N7="","",SUM(E7,H7,B7))</f>
        <v>5</v>
      </c>
      <c r="T7" s="99">
        <f>IF(N7="","",SUM(G7,J7,D7))</f>
        <v>7</v>
      </c>
      <c r="U7" s="118">
        <f>IF(N7="","",S7-T7)</f>
        <v>-2</v>
      </c>
      <c r="V7" s="144">
        <v>3</v>
      </c>
    </row>
    <row r="8" spans="1:22" s="204" customFormat="1" ht="21.75" customHeight="1">
      <c r="A8" s="347" t="s">
        <v>63</v>
      </c>
    </row>
    <row r="9" spans="1:22" s="204" customFormat="1" ht="21.75" customHeight="1">
      <c r="A9" s="347" t="s">
        <v>64</v>
      </c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kobayashi</cp:lastModifiedBy>
  <cp:lastPrinted>2016-09-04T11:00:07Z</cp:lastPrinted>
  <dcterms:created xsi:type="dcterms:W3CDTF">2004-12-15T11:55:44Z</dcterms:created>
  <dcterms:modified xsi:type="dcterms:W3CDTF">2016-09-18T12:49:22Z</dcterms:modified>
</cp:coreProperties>
</file>