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900"/>
  </bookViews>
  <sheets>
    <sheet name="対戦表" sheetId="1" r:id="rId1"/>
    <sheet name="予選L　星取表" sheetId="4" r:id="rId2"/>
    <sheet name="学校名" sheetId="2" r:id="rId3"/>
    <sheet name="Sheet3" sheetId="3" r:id="rId4"/>
  </sheets>
  <definedNames>
    <definedName name="_xlnm.Print_Area" localSheetId="2">学校名!$A$1:$D$36</definedName>
    <definedName name="_xlnm.Print_Area" localSheetId="0">対戦表!$A$1:$J$97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C10" i="4" l="1"/>
  <c r="T67" i="4"/>
  <c r="S67" i="4"/>
  <c r="U67" i="4" s="1"/>
  <c r="I67" i="4"/>
  <c r="F67" i="4"/>
  <c r="C67" i="4"/>
  <c r="R67" i="4" s="1"/>
  <c r="T66" i="4"/>
  <c r="S66" i="4"/>
  <c r="U66" i="4" s="1"/>
  <c r="L66" i="4"/>
  <c r="F66" i="4"/>
  <c r="C66" i="4"/>
  <c r="T65" i="4"/>
  <c r="S65" i="4"/>
  <c r="U65" i="4" s="1"/>
  <c r="L65" i="4"/>
  <c r="I65" i="4"/>
  <c r="C65" i="4"/>
  <c r="Q65" i="4" s="1"/>
  <c r="T64" i="4"/>
  <c r="S64" i="4"/>
  <c r="L64" i="4"/>
  <c r="I64" i="4"/>
  <c r="F64" i="4"/>
  <c r="Q64" i="4" s="1"/>
  <c r="K63" i="4"/>
  <c r="H63" i="4"/>
  <c r="E63" i="4"/>
  <c r="B63" i="4"/>
  <c r="T60" i="4"/>
  <c r="S60" i="4"/>
  <c r="I60" i="4"/>
  <c r="F60" i="4"/>
  <c r="Q60" i="4" s="1"/>
  <c r="C60" i="4"/>
  <c r="R60" i="4" s="1"/>
  <c r="T59" i="4"/>
  <c r="S59" i="4"/>
  <c r="L59" i="4"/>
  <c r="F59" i="4"/>
  <c r="C59" i="4"/>
  <c r="Q59" i="4" s="1"/>
  <c r="T58" i="4"/>
  <c r="S58" i="4"/>
  <c r="U58" i="4" s="1"/>
  <c r="L58" i="4"/>
  <c r="I58" i="4"/>
  <c r="Q58" i="4" s="1"/>
  <c r="C58" i="4"/>
  <c r="R58" i="4" s="1"/>
  <c r="T57" i="4"/>
  <c r="S57" i="4"/>
  <c r="L57" i="4"/>
  <c r="I57" i="4"/>
  <c r="F57" i="4"/>
  <c r="Q57" i="4" s="1"/>
  <c r="K56" i="4"/>
  <c r="H56" i="4"/>
  <c r="E56" i="4"/>
  <c r="B56" i="4"/>
  <c r="T53" i="4"/>
  <c r="S53" i="4"/>
  <c r="U53" i="4" s="1"/>
  <c r="I53" i="4"/>
  <c r="F53" i="4"/>
  <c r="C53" i="4"/>
  <c r="Q53" i="4" s="1"/>
  <c r="T52" i="4"/>
  <c r="S52" i="4"/>
  <c r="L52" i="4"/>
  <c r="F52" i="4"/>
  <c r="C52" i="4"/>
  <c r="T51" i="4"/>
  <c r="S51" i="4"/>
  <c r="U51" i="4" s="1"/>
  <c r="L51" i="4"/>
  <c r="I51" i="4"/>
  <c r="C51" i="4"/>
  <c r="Q51" i="4" s="1"/>
  <c r="T50" i="4"/>
  <c r="S50" i="4"/>
  <c r="L50" i="4"/>
  <c r="I50" i="4"/>
  <c r="F50" i="4"/>
  <c r="Q50" i="4" s="1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R44" i="4" s="1"/>
  <c r="T43" i="4"/>
  <c r="S43" i="4"/>
  <c r="L43" i="4"/>
  <c r="I43" i="4"/>
  <c r="Q43" i="4" s="1"/>
  <c r="F43" i="4"/>
  <c r="R43" i="4" s="1"/>
  <c r="K42" i="4"/>
  <c r="H42" i="4"/>
  <c r="E42" i="4"/>
  <c r="B42" i="4"/>
  <c r="T39" i="4"/>
  <c r="S39" i="4"/>
  <c r="U39" i="4" s="1"/>
  <c r="I39" i="4"/>
  <c r="F39" i="4"/>
  <c r="Q39" i="4" s="1"/>
  <c r="C39" i="4"/>
  <c r="R39" i="4" s="1"/>
  <c r="T38" i="4"/>
  <c r="S38" i="4"/>
  <c r="L38" i="4"/>
  <c r="F38" i="4"/>
  <c r="C38" i="4"/>
  <c r="Q38" i="4" s="1"/>
  <c r="T37" i="4"/>
  <c r="S37" i="4"/>
  <c r="U37" i="4" s="1"/>
  <c r="L37" i="4"/>
  <c r="I37" i="4"/>
  <c r="C37" i="4"/>
  <c r="Q37" i="4" s="1"/>
  <c r="T36" i="4"/>
  <c r="S36" i="4"/>
  <c r="L36" i="4"/>
  <c r="I36" i="4"/>
  <c r="F36" i="4"/>
  <c r="K35" i="4"/>
  <c r="H35" i="4"/>
  <c r="E35" i="4"/>
  <c r="B35" i="4"/>
  <c r="T32" i="4"/>
  <c r="S32" i="4"/>
  <c r="U32" i="4" s="1"/>
  <c r="I32" i="4"/>
  <c r="F32" i="4"/>
  <c r="Q32" i="4" s="1"/>
  <c r="C32" i="4"/>
  <c r="R32" i="4" s="1"/>
  <c r="T31" i="4"/>
  <c r="S31" i="4"/>
  <c r="L31" i="4"/>
  <c r="F31" i="4"/>
  <c r="Q31" i="4" s="1"/>
  <c r="C31" i="4"/>
  <c r="R31" i="4" s="1"/>
  <c r="T30" i="4"/>
  <c r="S30" i="4"/>
  <c r="U30" i="4" s="1"/>
  <c r="L30" i="4"/>
  <c r="I30" i="4"/>
  <c r="Q30" i="4" s="1"/>
  <c r="C30" i="4"/>
  <c r="R30" i="4" s="1"/>
  <c r="T29" i="4"/>
  <c r="S29" i="4"/>
  <c r="L29" i="4"/>
  <c r="I29" i="4"/>
  <c r="F29" i="4"/>
  <c r="Q29" i="4" s="1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U23" i="4" s="1"/>
  <c r="L23" i="4"/>
  <c r="I23" i="4"/>
  <c r="C23" i="4"/>
  <c r="Q23" i="4" s="1"/>
  <c r="T22" i="4"/>
  <c r="S22" i="4"/>
  <c r="L22" i="4"/>
  <c r="I22" i="4"/>
  <c r="Q22" i="4" s="1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U17" i="4" s="1"/>
  <c r="F17" i="4"/>
  <c r="C17" i="4"/>
  <c r="Q17" i="4" s="1"/>
  <c r="T16" i="4"/>
  <c r="S16" i="4"/>
  <c r="U16" i="4" s="1"/>
  <c r="I16" i="4"/>
  <c r="C16" i="4"/>
  <c r="Q16" i="4" s="1"/>
  <c r="T15" i="4"/>
  <c r="S15" i="4"/>
  <c r="U15" i="4" s="1"/>
  <c r="I15" i="4"/>
  <c r="F15" i="4"/>
  <c r="Q15" i="4" s="1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R9" i="4" s="1"/>
  <c r="T8" i="4"/>
  <c r="S8" i="4"/>
  <c r="I8" i="4"/>
  <c r="F8" i="4"/>
  <c r="Q8" i="4" s="1"/>
  <c r="H7" i="4"/>
  <c r="E7" i="4"/>
  <c r="B7" i="4"/>
  <c r="U64" i="4" l="1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P8" i="4"/>
  <c r="O8" i="4" s="1"/>
  <c r="U9" i="4"/>
  <c r="P9" i="4"/>
  <c r="Q10" i="4"/>
  <c r="U10" i="4"/>
  <c r="Q9" i="4"/>
  <c r="P10" i="4"/>
  <c r="O10" i="4" s="1"/>
  <c r="R10" i="4"/>
  <c r="P15" i="4"/>
  <c r="O15" i="4" s="1"/>
  <c r="R15" i="4"/>
  <c r="R16" i="4"/>
  <c r="P16" i="4"/>
  <c r="O16" i="4" s="1"/>
  <c r="R17" i="4"/>
  <c r="P17" i="4"/>
  <c r="O17" i="4" s="1"/>
  <c r="P23" i="4"/>
  <c r="O23" i="4" s="1"/>
  <c r="R23" i="4"/>
  <c r="P24" i="4"/>
  <c r="O24" i="4" s="1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O32" i="4" s="1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66" i="4" l="1"/>
  <c r="O67" i="4"/>
  <c r="V58" i="4"/>
  <c r="O52" i="4"/>
  <c r="O45" i="4"/>
  <c r="O36" i="4"/>
  <c r="O9" i="4"/>
  <c r="V8" i="4" s="1"/>
  <c r="V60" i="4"/>
  <c r="V59" i="4"/>
  <c r="V57" i="4"/>
  <c r="V10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<sst xmlns="http://schemas.openxmlformats.org/spreadsheetml/2006/main" count="634" uniqueCount="348">
  <si>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</si>
  <si>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</si>
  <si>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</si>
  <si>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</si>
  <si>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</si>
  <si>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</si>
  <si>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</si>
  <si>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</si>
  <si>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</si>
  <si>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</si>
  <si>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</si>
  <si>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</si>
  <si>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</si>
  <si>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</si>
  <si>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</si>
  <si>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</si>
  <si>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</si>
  <si>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</si>
  <si>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</si>
  <si>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</si>
  <si>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</si>
  <si>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</si>
  <si>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</si>
  <si>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</si>
  <si>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</si>
  <si>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</si>
  <si>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</si>
  <si>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</si>
  <si>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</si>
  <si>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</si>
  <si>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</si>
  <si>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</si>
  <si>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</si>
  <si>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</si>
  <si>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</si>
  <si>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</si>
  <si>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</si>
  <si>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</si>
  <si>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</si>
  <si>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</si>
  <si>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</si>
  <si>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</si>
  <si>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</si>
  <si>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</si>
  <si>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</si>
  <si>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</si>
  <si>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</si>
  <si>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</si>
  <si>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</si>
  <si>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</si>
  <si>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</si>
  <si>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</si>
  <si>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</si>
  <si>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</si>
  <si>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</si>
  <si>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</si>
  <si>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</si>
  <si>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</si>
  <si>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</si>
  <si>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</si>
  <si>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</si>
  <si>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</si>
  <si>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</si>
  <si>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</si>
  <si>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</si>
  <si>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</si>
  <si>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</si>
  <si>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</si>
  <si>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</si>
  <si>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</si>
  <si>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</si>
  <si>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</si>
  <si>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</si>
  <si>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</si>
  <si>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</si>
  <si>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</si>
  <si>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</si>
  <si>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</si>
  <si>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</si>
  <si>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</si>
  <si>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</si>
  <si>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</si>
  <si>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</si>
  <si>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</si>
  <si>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</si>
  <si>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</si>
  <si>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</si>
  <si>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</si>
  <si>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</si>
  <si>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</si>
  <si>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</si>
  <si>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</si>
  <si>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</si>
  <si>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</si>
  <si>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</si>
  <si>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</si>
  <si>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</si>
  <si>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</si>
  <si>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</si>
  <si>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</si>
  <si>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</si>
  <si>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</si>
  <si>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</si>
  <si>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</si>
  <si>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</si>
  <si>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</si>
  <si>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</si>
  <si>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</si>
  <si>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</si>
  <si>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</si>
  <si>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</si>
  <si>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</si>
  <si>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</si>
  <si>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</si>
  <si>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</si>
  <si>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</si>
  <si>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</si>
  <si>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</si>
  <si>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</si>
  <si>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</si>
  <si>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</si>
  <si>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</si>
  <si>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</si>
  <si>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</si>
  <si>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</si>
  <si>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</si>
  <si>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</si>
  <si>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</si>
  <si>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</si>
  <si>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</si>
  <si>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</si>
  <si>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</si>
  <si>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</si>
  <si>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</si>
  <si>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</si>
  <si>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</si>
  <si>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</si>
  <si>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</si>
  <si>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</si>
  <si>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</si>
  <si>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</si>
  <si>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</si>
  <si>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</si>
  <si>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</si>
  <si>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</si>
  <si>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</si>
  <si>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</si>
  <si>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</si>
  <si>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</si>
  <si>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</si>
  <si>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</si>
  <si>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</si>
  <si>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</si>
  <si>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</si>
  <si>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</si>
  <si>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</si>
  <si>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C２位</t>
    <rPh sb="2" eb="3">
      <t>イ</t>
    </rPh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</si>
  <si>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</si>
  <si>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</si>
  <si>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</si>
  <si>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</si>
  <si>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</si>
  <si>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</si>
  <si>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</si>
  <si>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</si>
  <si>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</si>
  <si>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</si>
  <si>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</si>
  <si>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</si>
  <si>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</si>
  <si>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</si>
  <si>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</si>
  <si>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</si>
  <si>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</si>
  <si>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</si>
  <si>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</si>
  <si>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</si>
  <si>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</si>
  <si>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</si>
  <si>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４/２９　　　　　　　（金）</t>
    <rPh sb="12" eb="13">
      <t>キン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</si>
  <si>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</si>
  <si>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</si>
  <si>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</si>
  <si>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</si>
  <si>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</si>
  <si>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Ｉ１位</t>
    <rPh sb="2" eb="3">
      <t>イ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</si>
  <si>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</si>
  <si>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</si>
  <si>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</si>
  <si>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</si>
  <si>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</si>
  <si>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</si>
  <si>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</si>
  <si>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</si>
  <si>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</si>
  <si>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</si>
  <si>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</si>
  <si>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</si>
  <si>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</si>
  <si>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</si>
  <si>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</si>
  <si>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</si>
  <si>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</si>
  <si>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</si>
  <si>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</si>
  <si>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</si>
  <si>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</si>
  <si>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</si>
  <si>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</si>
  <si>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</si>
  <si>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</si>
  <si>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</si>
  <si>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</si>
  <si>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</si>
  <si>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</si>
  <si>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</si>
  <si>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</si>
  <si>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</si>
  <si>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</si>
  <si>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</si>
  <si>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</si>
  <si>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</si>
  <si>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</si>
  <si>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</si>
  <si>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</si>
  <si>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</si>
  <si>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</si>
  <si>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</si>
  <si>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</si>
  <si>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</si>
  <si>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</si>
  <si>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</si>
  <si>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</si>
  <si>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</si>
  <si>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</si>
  <si>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</si>
  <si>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</si>
  <si>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</si>
  <si>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</si>
  <si>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</si>
  <si>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</si>
  <si>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</si>
  <si>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</si>
  <si>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</si>
  <si>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</si>
  <si>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</si>
  <si>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</si>
  <si>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</si>
  <si>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</si>
  <si>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</si>
  <si>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</si>
  <si>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</si>
  <si>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</si>
  <si>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</si>
  <si>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</si>
  <si>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</si>
  <si>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</si>
  <si>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</si>
  <si>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</si>
  <si>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</si>
  <si>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</si>
  <si>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</si>
  <si>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</si>
  <si>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</si>
  <si>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</si>
  <si>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</si>
  <si>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</si>
  <si>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</si>
  <si>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</si>
  <si>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</si>
  <si>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</si>
  <si>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</si>
  <si>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</si>
  <si>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</si>
  <si>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</si>
  <si>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</si>
  <si>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</si>
  <si>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</si>
  <si>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</si>
  <si>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</si>
  <si>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</si>
  <si>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</si>
  <si>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</si>
  <si>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</si>
  <si>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</si>
  <si>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</si>
  <si>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</si>
  <si>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</si>
  <si>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</si>
  <si>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</si>
  <si>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</si>
  <si>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</si>
  <si>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</si>
  <si>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</si>
  <si>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</si>
  <si>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</si>
  <si>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</si>
  <si>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</si>
  <si>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</si>
  <si>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</si>
  <si>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</si>
  <si>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</si>
  <si>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</si>
  <si>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</si>
  <si>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</si>
  <si>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</si>
  <si>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</si>
  <si>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</si>
  <si>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</si>
  <si>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</si>
  <si>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</si>
  <si>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</si>
  <si>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</si>
  <si>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</si>
  <si>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</si>
  <si>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</si>
  <si>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</si>
  <si>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</si>
  <si>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</si>
  <si>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</si>
  <si>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</si>
  <si>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</si>
  <si>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</si>
  <si>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</si>
  <si>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</si>
  <si>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</si>
  <si>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</si>
  <si>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</si>
  <si>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</si>
  <si>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</si>
  <si>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</si>
  <si>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</si>
  <si>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</si>
  <si>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</si>
  <si>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</si>
  <si>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</si>
  <si>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</si>
  <si>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</si>
  <si>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</si>
  <si>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>ａの負け</t>
    <rPh sb="2" eb="3">
      <t>マ</t>
    </rPh>
    <phoneticPr fontId="2"/>
  </si>
  <si>
    <t>ａの勝ち</t>
    <rPh sb="2" eb="3">
      <t>カ</t>
    </rPh>
    <phoneticPr fontId="2"/>
  </si>
  <si>
    <t>ｃの勝ち</t>
    <rPh sb="2" eb="3">
      <t>カ</t>
    </rPh>
    <phoneticPr fontId="2"/>
  </si>
  <si>
    <t>ｃの負け</t>
    <rPh sb="2" eb="3">
      <t>マ</t>
    </rPh>
    <phoneticPr fontId="2"/>
  </si>
  <si>
    <t>ｂの負け</t>
    <rPh sb="2" eb="3">
      <t>マ</t>
    </rPh>
    <phoneticPr fontId="2"/>
  </si>
  <si>
    <t>ｂの勝ち</t>
    <rPh sb="2" eb="3">
      <t>カ</t>
    </rPh>
    <phoneticPr fontId="2"/>
  </si>
  <si>
    <t>ｄの勝ち</t>
    <rPh sb="2" eb="3">
      <t>カ</t>
    </rPh>
    <phoneticPr fontId="2"/>
  </si>
  <si>
    <t>ｄの負け</t>
    <rPh sb="2" eb="3">
      <t>マ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</si>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</sst>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89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/>
    </xf>
    <xf numFmtId="0" fontId="9" fillId="0" borderId="100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10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7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5" fillId="0" borderId="58" xfId="0" quotePrefix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9" fillId="0" borderId="10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61</xdr:row>
      <xdr:rowOff>285750</xdr:rowOff>
    </xdr:from>
    <xdr:to>
      <xdr:col>9</xdr:col>
      <xdr:colOff>695761</xdr:colOff>
      <xdr:row>70</xdr:row>
      <xdr:rowOff>230716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4298083"/>
          <a:ext cx="8252261" cy="2857499"/>
        </a:xfrm>
        <a:prstGeom prst="rect">
          <a:avLst/>
        </a:prstGeom>
        <a:noFill/>
        <a:ln>
          <a:solidFill>
            <a:schemeClr val="tx1">
              <a:alpha val="9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695325</xdr:colOff>
      <xdr:row>62</xdr:row>
      <xdr:rowOff>57150</xdr:rowOff>
    </xdr:from>
    <xdr:to>
      <xdr:col>8</xdr:col>
      <xdr:colOff>914400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zoomScale="90" zoomScaleNormal="90" workbookViewId="0">
      <selection sqref="A1:I1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 x14ac:dyDescent="0.15">
      <c r="A1" s="194" t="s">
        <v>307</v>
      </c>
      <c r="B1" s="194"/>
      <c r="C1" s="194"/>
      <c r="D1" s="194"/>
      <c r="E1" s="194"/>
      <c r="F1" s="194"/>
      <c r="G1" s="194"/>
      <c r="H1" s="194"/>
      <c r="I1" s="194"/>
      <c r="J1" s="1"/>
      <c r="K1" s="1"/>
      <c r="L1" s="1"/>
      <c r="M1" s="1"/>
    </row>
    <row r="2" spans="1:13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 x14ac:dyDescent="0.2">
      <c r="A3" s="24" t="s">
        <v>56</v>
      </c>
      <c r="B3" s="195" t="s">
        <v>57</v>
      </c>
      <c r="C3" s="196"/>
      <c r="D3" s="17" t="s">
        <v>99</v>
      </c>
      <c r="E3" s="17" t="s">
        <v>100</v>
      </c>
      <c r="F3" s="17" t="s">
        <v>101</v>
      </c>
      <c r="G3" s="16" t="s">
        <v>102</v>
      </c>
      <c r="H3" s="17" t="s">
        <v>103</v>
      </c>
      <c r="I3" s="47" t="s">
        <v>104</v>
      </c>
      <c r="J3" s="29" t="s">
        <v>157</v>
      </c>
    </row>
    <row r="4" spans="1:13" ht="20.25" customHeight="1" x14ac:dyDescent="0.15">
      <c r="A4" s="22" t="s">
        <v>273</v>
      </c>
      <c r="B4" s="197" t="s">
        <v>328</v>
      </c>
      <c r="C4" s="197" t="e">
        <v>#N/A</v>
      </c>
      <c r="D4" s="8" t="s">
        <v>277</v>
      </c>
      <c r="E4" s="8" t="s">
        <v>281</v>
      </c>
      <c r="F4" s="8" t="s">
        <v>285</v>
      </c>
      <c r="G4" s="8" t="s">
        <v>289</v>
      </c>
      <c r="H4" s="8" t="s">
        <v>294</v>
      </c>
      <c r="I4" s="53" t="s">
        <v>298</v>
      </c>
      <c r="J4" s="51" t="s">
        <v>302</v>
      </c>
    </row>
    <row r="5" spans="1:13" ht="20.25" customHeight="1" x14ac:dyDescent="0.15">
      <c r="A5" s="22" t="s">
        <v>274</v>
      </c>
      <c r="B5" s="197" t="s">
        <v>329</v>
      </c>
      <c r="C5" s="197" t="e">
        <v>#N/A</v>
      </c>
      <c r="D5" s="8" t="s">
        <v>278</v>
      </c>
      <c r="E5" s="8" t="s">
        <v>282</v>
      </c>
      <c r="F5" s="8" t="s">
        <v>286</v>
      </c>
      <c r="G5" s="8" t="s">
        <v>290</v>
      </c>
      <c r="H5" s="8" t="s">
        <v>295</v>
      </c>
      <c r="I5" s="53" t="s">
        <v>299</v>
      </c>
      <c r="J5" s="50" t="s">
        <v>303</v>
      </c>
    </row>
    <row r="6" spans="1:13" ht="20.25" customHeight="1" x14ac:dyDescent="0.15">
      <c r="A6" s="22" t="s">
        <v>275</v>
      </c>
      <c r="B6" s="197" t="s">
        <v>330</v>
      </c>
      <c r="C6" s="197" t="e">
        <v>#N/A</v>
      </c>
      <c r="D6" s="8" t="s">
        <v>279</v>
      </c>
      <c r="E6" s="8" t="s">
        <v>283</v>
      </c>
      <c r="F6" s="8" t="s">
        <v>287</v>
      </c>
      <c r="G6" s="8" t="s">
        <v>291</v>
      </c>
      <c r="H6" s="8" t="s">
        <v>296</v>
      </c>
      <c r="I6" s="53" t="s">
        <v>300</v>
      </c>
      <c r="J6" s="50" t="s">
        <v>304</v>
      </c>
    </row>
    <row r="7" spans="1:13" ht="20.25" customHeight="1" thickBot="1" x14ac:dyDescent="0.2">
      <c r="A7" s="55" t="s">
        <v>347</v>
      </c>
      <c r="B7" s="221" t="s">
        <v>347</v>
      </c>
      <c r="C7" s="221" t="e">
        <v>#N/A</v>
      </c>
      <c r="D7" s="37" t="s">
        <v>280</v>
      </c>
      <c r="E7" s="37" t="s">
        <v>284</v>
      </c>
      <c r="F7" s="37" t="s">
        <v>288</v>
      </c>
      <c r="G7" s="37" t="s">
        <v>292</v>
      </c>
      <c r="H7" s="37" t="s">
        <v>297</v>
      </c>
      <c r="I7" s="54" t="s">
        <v>301</v>
      </c>
      <c r="J7" s="52" t="s">
        <v>305</v>
      </c>
    </row>
    <row r="8" spans="1:13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 x14ac:dyDescent="0.2">
      <c r="A9" s="15" t="s">
        <v>111</v>
      </c>
      <c r="B9" s="16" t="s">
        <v>110</v>
      </c>
      <c r="C9" s="17" t="s">
        <v>58</v>
      </c>
      <c r="D9" s="219" t="s">
        <v>109</v>
      </c>
      <c r="E9" s="220"/>
      <c r="F9" s="238" t="s">
        <v>108</v>
      </c>
      <c r="G9" s="239"/>
      <c r="H9" s="225"/>
      <c r="I9" s="15" t="s">
        <v>11</v>
      </c>
      <c r="J9" s="139"/>
      <c r="K9" s="1"/>
      <c r="L9" s="1"/>
      <c r="M9" s="1"/>
    </row>
    <row r="10" spans="1:13" ht="18.600000000000001" customHeight="1" x14ac:dyDescent="0.15">
      <c r="A10" s="211" t="s">
        <v>166</v>
      </c>
      <c r="B10" s="205" t="s">
        <v>164</v>
      </c>
      <c r="C10" s="141" t="s">
        <v>130</v>
      </c>
      <c r="D10" s="217" t="s">
        <v>308</v>
      </c>
      <c r="E10" s="218"/>
      <c r="F10" s="143" t="s">
        <v>300</v>
      </c>
      <c r="G10" s="144"/>
      <c r="H10" s="142" t="s">
        <v>301</v>
      </c>
      <c r="I10" s="145" t="s">
        <v>277</v>
      </c>
      <c r="J10" s="139"/>
    </row>
    <row r="11" spans="1:13" ht="18.600000000000001" customHeight="1" x14ac:dyDescent="0.15">
      <c r="A11" s="212"/>
      <c r="B11" s="203"/>
      <c r="C11" s="124" t="s">
        <v>60</v>
      </c>
      <c r="D11" s="187" t="s">
        <v>309</v>
      </c>
      <c r="E11" s="188"/>
      <c r="F11" s="147" t="s">
        <v>273</v>
      </c>
      <c r="G11" s="174"/>
      <c r="H11" s="146" t="s">
        <v>274</v>
      </c>
      <c r="I11" s="148" t="s">
        <v>292</v>
      </c>
      <c r="J11" s="139"/>
    </row>
    <row r="12" spans="1:13" ht="18.600000000000001" customHeight="1" x14ac:dyDescent="0.15">
      <c r="A12" s="212"/>
      <c r="B12" s="203"/>
      <c r="C12" s="149" t="s">
        <v>161</v>
      </c>
      <c r="D12" s="187" t="s">
        <v>310</v>
      </c>
      <c r="E12" s="188"/>
      <c r="F12" s="147" t="s">
        <v>277</v>
      </c>
      <c r="G12" s="174"/>
      <c r="H12" s="146" t="s">
        <v>279</v>
      </c>
      <c r="I12" s="148" t="s">
        <v>300</v>
      </c>
      <c r="J12" s="139"/>
    </row>
    <row r="13" spans="1:13" ht="18.600000000000001" customHeight="1" thickBot="1" x14ac:dyDescent="0.2">
      <c r="A13" s="212"/>
      <c r="B13" s="206"/>
      <c r="C13" s="150" t="s">
        <v>162</v>
      </c>
      <c r="D13" s="189" t="s">
        <v>311</v>
      </c>
      <c r="E13" s="190"/>
      <c r="F13" s="151" t="s">
        <v>290</v>
      </c>
      <c r="G13" s="175"/>
      <c r="H13" s="179" t="s">
        <v>292</v>
      </c>
      <c r="I13" s="152" t="s">
        <v>274</v>
      </c>
      <c r="J13" s="139"/>
    </row>
    <row r="14" spans="1:13" ht="18.600000000000001" customHeight="1" thickTop="1" x14ac:dyDescent="0.15">
      <c r="A14" s="212"/>
      <c r="B14" s="210" t="s">
        <v>32</v>
      </c>
      <c r="C14" s="153" t="s">
        <v>132</v>
      </c>
      <c r="D14" s="201" t="s">
        <v>308</v>
      </c>
      <c r="E14" s="202"/>
      <c r="F14" s="155" t="s">
        <v>285</v>
      </c>
      <c r="G14" s="173"/>
      <c r="H14" s="154" t="s">
        <v>288</v>
      </c>
      <c r="I14" s="156" t="s">
        <v>291</v>
      </c>
      <c r="J14" s="139"/>
    </row>
    <row r="15" spans="1:13" ht="18.600000000000001" customHeight="1" x14ac:dyDescent="0.15">
      <c r="A15" s="212"/>
      <c r="B15" s="203"/>
      <c r="C15" s="124" t="s">
        <v>133</v>
      </c>
      <c r="D15" s="187" t="s">
        <v>309</v>
      </c>
      <c r="E15" s="188"/>
      <c r="F15" s="147" t="s">
        <v>283</v>
      </c>
      <c r="G15" s="174"/>
      <c r="H15" s="146" t="s">
        <v>284</v>
      </c>
      <c r="I15" s="148" t="s">
        <v>298</v>
      </c>
      <c r="J15" s="139"/>
    </row>
    <row r="16" spans="1:13" ht="18.600000000000001" customHeight="1" x14ac:dyDescent="0.15">
      <c r="A16" s="212"/>
      <c r="B16" s="203"/>
      <c r="C16" s="124" t="s">
        <v>142</v>
      </c>
      <c r="D16" s="187" t="s">
        <v>310</v>
      </c>
      <c r="E16" s="188"/>
      <c r="F16" s="147" t="s">
        <v>289</v>
      </c>
      <c r="G16" s="174"/>
      <c r="H16" s="146" t="s">
        <v>291</v>
      </c>
      <c r="I16" s="148" t="s">
        <v>285</v>
      </c>
      <c r="J16" s="139"/>
    </row>
    <row r="17" spans="1:10" ht="18.600000000000001" customHeight="1" thickBot="1" x14ac:dyDescent="0.2">
      <c r="A17" s="212"/>
      <c r="B17" s="206"/>
      <c r="C17" s="157" t="s">
        <v>143</v>
      </c>
      <c r="D17" s="215" t="s">
        <v>311</v>
      </c>
      <c r="E17" s="216"/>
      <c r="F17" s="159" t="s">
        <v>298</v>
      </c>
      <c r="G17" s="160"/>
      <c r="H17" s="158" t="s">
        <v>299</v>
      </c>
      <c r="I17" s="152" t="s">
        <v>284</v>
      </c>
      <c r="J17" s="139"/>
    </row>
    <row r="18" spans="1:10" ht="18.600000000000001" customHeight="1" thickTop="1" x14ac:dyDescent="0.15">
      <c r="A18" s="212"/>
      <c r="B18" s="203" t="s">
        <v>129</v>
      </c>
      <c r="C18" s="161" t="s">
        <v>61</v>
      </c>
      <c r="D18" s="197" t="s">
        <v>312</v>
      </c>
      <c r="E18" s="198"/>
      <c r="F18" s="163" t="s">
        <v>303</v>
      </c>
      <c r="G18" s="170"/>
      <c r="H18" s="162" t="s">
        <v>305</v>
      </c>
      <c r="I18" s="156" t="s">
        <v>294</v>
      </c>
      <c r="J18" s="139"/>
    </row>
    <row r="19" spans="1:10" ht="18.600000000000001" customHeight="1" x14ac:dyDescent="0.15">
      <c r="A19" s="212"/>
      <c r="B19" s="203"/>
      <c r="C19" s="161" t="s">
        <v>60</v>
      </c>
      <c r="D19" s="187" t="s">
        <v>313</v>
      </c>
      <c r="E19" s="188"/>
      <c r="F19" s="163" t="s">
        <v>286</v>
      </c>
      <c r="G19" s="170"/>
      <c r="H19" s="162" t="s">
        <v>287</v>
      </c>
      <c r="I19" s="148" t="s">
        <v>278</v>
      </c>
      <c r="J19" s="139"/>
    </row>
    <row r="20" spans="1:10" ht="18.600000000000001" customHeight="1" x14ac:dyDescent="0.15">
      <c r="A20" s="212"/>
      <c r="B20" s="203"/>
      <c r="C20" s="161" t="s">
        <v>65</v>
      </c>
      <c r="D20" s="187" t="s">
        <v>314</v>
      </c>
      <c r="E20" s="188"/>
      <c r="F20" s="163" t="s">
        <v>294</v>
      </c>
      <c r="G20" s="170"/>
      <c r="H20" s="162" t="s">
        <v>296</v>
      </c>
      <c r="I20" s="148" t="s">
        <v>303</v>
      </c>
      <c r="J20" s="139"/>
    </row>
    <row r="21" spans="1:10" ht="18.600000000000001" customHeight="1" thickBot="1" x14ac:dyDescent="0.2">
      <c r="A21" s="213"/>
      <c r="B21" s="204"/>
      <c r="C21" s="164" t="s">
        <v>163</v>
      </c>
      <c r="D21" s="214" t="s">
        <v>315</v>
      </c>
      <c r="E21" s="199"/>
      <c r="F21" s="166" t="s">
        <v>278</v>
      </c>
      <c r="G21" s="167"/>
      <c r="H21" s="165" t="s">
        <v>280</v>
      </c>
      <c r="I21" s="168" t="s">
        <v>287</v>
      </c>
      <c r="J21" s="139"/>
    </row>
    <row r="22" spans="1:10" ht="18.600000000000001" customHeight="1" x14ac:dyDescent="0.15">
      <c r="A22" s="184" t="s">
        <v>167</v>
      </c>
      <c r="B22" s="203" t="s">
        <v>44</v>
      </c>
      <c r="C22" s="169" t="s">
        <v>137</v>
      </c>
      <c r="D22" s="197" t="s">
        <v>308</v>
      </c>
      <c r="E22" s="198"/>
      <c r="F22" s="163" t="s">
        <v>282</v>
      </c>
      <c r="G22" s="170"/>
      <c r="H22" s="162" t="s">
        <v>284</v>
      </c>
      <c r="I22" s="145" t="s">
        <v>286</v>
      </c>
      <c r="J22" s="139"/>
    </row>
    <row r="23" spans="1:10" ht="18.600000000000001" customHeight="1" x14ac:dyDescent="0.15">
      <c r="A23" s="185"/>
      <c r="B23" s="203"/>
      <c r="C23" s="124" t="s">
        <v>138</v>
      </c>
      <c r="D23" s="187" t="s">
        <v>316</v>
      </c>
      <c r="E23" s="188"/>
      <c r="F23" s="163" t="s">
        <v>277</v>
      </c>
      <c r="G23" s="170"/>
      <c r="H23" s="162" t="s">
        <v>278</v>
      </c>
      <c r="I23" s="148" t="s">
        <v>305</v>
      </c>
      <c r="J23" s="139"/>
    </row>
    <row r="24" spans="1:10" ht="18.600000000000001" customHeight="1" x14ac:dyDescent="0.15">
      <c r="A24" s="185"/>
      <c r="B24" s="203"/>
      <c r="C24" s="149" t="s">
        <v>147</v>
      </c>
      <c r="D24" s="187" t="s">
        <v>317</v>
      </c>
      <c r="E24" s="188"/>
      <c r="F24" s="163" t="s">
        <v>286</v>
      </c>
      <c r="G24" s="170"/>
      <c r="H24" s="162" t="s">
        <v>288</v>
      </c>
      <c r="I24" s="148" t="s">
        <v>284</v>
      </c>
      <c r="J24" s="139"/>
    </row>
    <row r="25" spans="1:10" ht="18.600000000000001" customHeight="1" thickBot="1" x14ac:dyDescent="0.2">
      <c r="A25" s="185"/>
      <c r="B25" s="203"/>
      <c r="C25" s="149" t="s">
        <v>148</v>
      </c>
      <c r="D25" s="189" t="s">
        <v>318</v>
      </c>
      <c r="E25" s="190"/>
      <c r="F25" s="171" t="s">
        <v>304</v>
      </c>
      <c r="G25" s="172"/>
      <c r="H25" s="180" t="s">
        <v>305</v>
      </c>
      <c r="I25" s="152" t="s">
        <v>278</v>
      </c>
      <c r="J25" s="139"/>
    </row>
    <row r="26" spans="1:10" ht="18.600000000000001" customHeight="1" thickTop="1" x14ac:dyDescent="0.15">
      <c r="A26" s="185"/>
      <c r="B26" s="207" t="s">
        <v>5</v>
      </c>
      <c r="C26" s="153" t="s">
        <v>62</v>
      </c>
      <c r="D26" s="201" t="s">
        <v>319</v>
      </c>
      <c r="E26" s="202"/>
      <c r="F26" s="155" t="s">
        <v>289</v>
      </c>
      <c r="G26" s="173"/>
      <c r="H26" s="154" t="s">
        <v>292</v>
      </c>
      <c r="I26" s="156" t="s">
        <v>287</v>
      </c>
      <c r="J26" s="139"/>
    </row>
    <row r="27" spans="1:10" ht="18.600000000000001" customHeight="1" x14ac:dyDescent="0.15">
      <c r="A27" s="185"/>
      <c r="B27" s="208"/>
      <c r="C27" s="149" t="s">
        <v>60</v>
      </c>
      <c r="D27" s="187" t="s">
        <v>309</v>
      </c>
      <c r="E27" s="188"/>
      <c r="F27" s="147" t="s">
        <v>298</v>
      </c>
      <c r="G27" s="174"/>
      <c r="H27" s="146" t="s">
        <v>301</v>
      </c>
      <c r="I27" s="148" t="s">
        <v>297</v>
      </c>
      <c r="J27" s="139"/>
    </row>
    <row r="28" spans="1:10" ht="18.600000000000001" customHeight="1" x14ac:dyDescent="0.15">
      <c r="A28" s="185"/>
      <c r="B28" s="208"/>
      <c r="C28" s="149" t="s">
        <v>65</v>
      </c>
      <c r="D28" s="187" t="s">
        <v>75</v>
      </c>
      <c r="E28" s="188"/>
      <c r="F28" s="147" t="s">
        <v>285</v>
      </c>
      <c r="G28" s="174"/>
      <c r="H28" s="146" t="s">
        <v>287</v>
      </c>
      <c r="I28" s="148" t="s">
        <v>298</v>
      </c>
      <c r="J28" s="139"/>
    </row>
    <row r="29" spans="1:10" ht="18.600000000000001" customHeight="1" thickBot="1" x14ac:dyDescent="0.2">
      <c r="A29" s="185"/>
      <c r="B29" s="209"/>
      <c r="C29" s="150" t="s">
        <v>79</v>
      </c>
      <c r="D29" s="215" t="s">
        <v>320</v>
      </c>
      <c r="E29" s="216"/>
      <c r="F29" s="151" t="s">
        <v>296</v>
      </c>
      <c r="G29" s="175"/>
      <c r="H29" s="179" t="s">
        <v>297</v>
      </c>
      <c r="I29" s="152" t="s">
        <v>301</v>
      </c>
      <c r="J29" s="139"/>
    </row>
    <row r="30" spans="1:10" ht="18.600000000000001" customHeight="1" thickTop="1" x14ac:dyDescent="0.15">
      <c r="A30" s="185"/>
      <c r="B30" s="208" t="s">
        <v>178</v>
      </c>
      <c r="C30" s="161" t="s">
        <v>106</v>
      </c>
      <c r="D30" s="197" t="s">
        <v>319</v>
      </c>
      <c r="E30" s="198"/>
      <c r="F30" s="163" t="s">
        <v>294</v>
      </c>
      <c r="G30" s="170"/>
      <c r="H30" s="162" t="s">
        <v>295</v>
      </c>
      <c r="I30" s="156" t="s">
        <v>328</v>
      </c>
      <c r="J30" s="139"/>
    </row>
    <row r="31" spans="1:10" ht="18.600000000000001" customHeight="1" x14ac:dyDescent="0.15">
      <c r="A31" s="185"/>
      <c r="B31" s="208"/>
      <c r="C31" s="124" t="s">
        <v>107</v>
      </c>
      <c r="D31" s="187" t="s">
        <v>316</v>
      </c>
      <c r="E31" s="188"/>
      <c r="F31" s="147" t="s">
        <v>290</v>
      </c>
      <c r="G31" s="174"/>
      <c r="H31" s="146" t="s">
        <v>291</v>
      </c>
      <c r="I31" s="148" t="s">
        <v>280</v>
      </c>
      <c r="J31" s="139"/>
    </row>
    <row r="32" spans="1:10" ht="18.600000000000001" customHeight="1" x14ac:dyDescent="0.15">
      <c r="A32" s="185"/>
      <c r="B32" s="208"/>
      <c r="C32" s="149" t="s">
        <v>65</v>
      </c>
      <c r="D32" s="187" t="s">
        <v>321</v>
      </c>
      <c r="E32" s="188"/>
      <c r="F32" s="147" t="s">
        <v>328</v>
      </c>
      <c r="G32" s="174"/>
      <c r="H32" s="146" t="s">
        <v>329</v>
      </c>
      <c r="I32" s="148" t="s">
        <v>295</v>
      </c>
      <c r="J32" s="139"/>
    </row>
    <row r="33" spans="1:10" ht="18.600000000000001" customHeight="1" thickBot="1" x14ac:dyDescent="0.2">
      <c r="A33" s="185"/>
      <c r="B33" s="208"/>
      <c r="C33" s="149" t="s">
        <v>139</v>
      </c>
      <c r="D33" s="189" t="s">
        <v>322</v>
      </c>
      <c r="E33" s="190"/>
      <c r="F33" s="171" t="s">
        <v>279</v>
      </c>
      <c r="G33" s="172"/>
      <c r="H33" s="180" t="s">
        <v>280</v>
      </c>
      <c r="I33" s="152" t="s">
        <v>291</v>
      </c>
      <c r="J33" s="140"/>
    </row>
    <row r="34" spans="1:10" ht="18.600000000000001" customHeight="1" thickTop="1" x14ac:dyDescent="0.15">
      <c r="A34" s="185"/>
      <c r="B34" s="210" t="s">
        <v>168</v>
      </c>
      <c r="C34" s="153" t="s">
        <v>62</v>
      </c>
      <c r="D34" s="201" t="s">
        <v>59</v>
      </c>
      <c r="E34" s="202"/>
      <c r="F34" s="155" t="s">
        <v>274</v>
      </c>
      <c r="G34" s="173"/>
      <c r="H34" s="154" t="s">
        <v>275</v>
      </c>
      <c r="I34" s="156" t="s">
        <v>299</v>
      </c>
      <c r="J34" s="139"/>
    </row>
    <row r="35" spans="1:10" ht="18.600000000000001" customHeight="1" x14ac:dyDescent="0.15">
      <c r="A35" s="185"/>
      <c r="B35" s="203"/>
      <c r="C35" s="124" t="s">
        <v>63</v>
      </c>
      <c r="D35" s="187" t="s">
        <v>74</v>
      </c>
      <c r="E35" s="188"/>
      <c r="F35" s="147" t="s">
        <v>281</v>
      </c>
      <c r="G35" s="174"/>
      <c r="H35" s="146" t="s">
        <v>283</v>
      </c>
      <c r="I35" s="148" t="s">
        <v>302</v>
      </c>
      <c r="J35" s="139"/>
    </row>
    <row r="36" spans="1:10" ht="18.600000000000001" customHeight="1" x14ac:dyDescent="0.15">
      <c r="A36" s="185"/>
      <c r="B36" s="203"/>
      <c r="C36" s="149" t="s">
        <v>134</v>
      </c>
      <c r="D36" s="187" t="s">
        <v>75</v>
      </c>
      <c r="E36" s="188"/>
      <c r="F36" s="147" t="s">
        <v>299</v>
      </c>
      <c r="G36" s="174"/>
      <c r="H36" s="146" t="s">
        <v>300</v>
      </c>
      <c r="I36" s="148" t="s">
        <v>275</v>
      </c>
      <c r="J36" s="139"/>
    </row>
    <row r="37" spans="1:10" ht="18.600000000000001" customHeight="1" thickBot="1" x14ac:dyDescent="0.2">
      <c r="A37" s="186"/>
      <c r="B37" s="204"/>
      <c r="C37" s="176" t="s">
        <v>135</v>
      </c>
      <c r="D37" s="189" t="s">
        <v>76</v>
      </c>
      <c r="E37" s="190"/>
      <c r="F37" s="177" t="s">
        <v>303</v>
      </c>
      <c r="G37" s="178"/>
      <c r="H37" s="181" t="s">
        <v>302</v>
      </c>
      <c r="I37" s="168" t="s">
        <v>283</v>
      </c>
      <c r="J37" s="139"/>
    </row>
    <row r="38" spans="1:10" ht="18.600000000000001" customHeight="1" x14ac:dyDescent="0.15">
      <c r="A38" s="228" t="s">
        <v>179</v>
      </c>
      <c r="B38" s="203" t="s">
        <v>168</v>
      </c>
      <c r="C38" s="161" t="s">
        <v>64</v>
      </c>
      <c r="D38" s="217" t="s">
        <v>59</v>
      </c>
      <c r="E38" s="218"/>
      <c r="F38" s="163" t="s">
        <v>294</v>
      </c>
      <c r="G38" s="170"/>
      <c r="H38" s="162" t="s">
        <v>297</v>
      </c>
      <c r="I38" s="145" t="s">
        <v>281</v>
      </c>
      <c r="J38" s="139"/>
    </row>
    <row r="39" spans="1:10" ht="18.600000000000001" customHeight="1" x14ac:dyDescent="0.15">
      <c r="A39" s="229"/>
      <c r="B39" s="203"/>
      <c r="C39" s="161" t="s">
        <v>136</v>
      </c>
      <c r="D39" s="187" t="s">
        <v>74</v>
      </c>
      <c r="E39" s="188"/>
      <c r="F39" s="147" t="s">
        <v>291</v>
      </c>
      <c r="G39" s="174"/>
      <c r="H39" s="146" t="s">
        <v>292</v>
      </c>
      <c r="I39" s="148" t="s">
        <v>273</v>
      </c>
      <c r="J39" s="139"/>
    </row>
    <row r="40" spans="1:10" ht="18.600000000000001" customHeight="1" x14ac:dyDescent="0.15">
      <c r="A40" s="229"/>
      <c r="B40" s="203"/>
      <c r="C40" s="124" t="s">
        <v>147</v>
      </c>
      <c r="D40" s="187" t="s">
        <v>317</v>
      </c>
      <c r="E40" s="188"/>
      <c r="F40" s="147" t="s">
        <v>281</v>
      </c>
      <c r="G40" s="174"/>
      <c r="H40" s="146" t="s">
        <v>282</v>
      </c>
      <c r="I40" s="148" t="s">
        <v>294</v>
      </c>
      <c r="J40" s="139"/>
    </row>
    <row r="41" spans="1:10" ht="18.600000000000001" customHeight="1" thickBot="1" x14ac:dyDescent="0.2">
      <c r="A41" s="229"/>
      <c r="B41" s="206"/>
      <c r="C41" s="157" t="s">
        <v>148</v>
      </c>
      <c r="D41" s="189" t="s">
        <v>320</v>
      </c>
      <c r="E41" s="190"/>
      <c r="F41" s="151" t="s">
        <v>273</v>
      </c>
      <c r="G41" s="175"/>
      <c r="H41" s="179" t="s">
        <v>275</v>
      </c>
      <c r="I41" s="152" t="s">
        <v>292</v>
      </c>
      <c r="J41" s="139"/>
    </row>
    <row r="42" spans="1:10" ht="18.600000000000001" customHeight="1" thickTop="1" x14ac:dyDescent="0.15">
      <c r="A42" s="229"/>
      <c r="B42" s="210" t="s">
        <v>43</v>
      </c>
      <c r="C42" s="153" t="s">
        <v>141</v>
      </c>
      <c r="D42" s="201" t="s">
        <v>59</v>
      </c>
      <c r="E42" s="202"/>
      <c r="F42" s="163" t="s">
        <v>303</v>
      </c>
      <c r="G42" s="170"/>
      <c r="H42" s="162" t="s">
        <v>304</v>
      </c>
      <c r="I42" s="156" t="s">
        <v>295</v>
      </c>
      <c r="J42" s="139"/>
    </row>
    <row r="43" spans="1:10" ht="18.600000000000001" customHeight="1" x14ac:dyDescent="0.15">
      <c r="A43" s="229"/>
      <c r="B43" s="203"/>
      <c r="C43" s="161" t="s">
        <v>60</v>
      </c>
      <c r="D43" s="187" t="s">
        <v>316</v>
      </c>
      <c r="E43" s="188"/>
      <c r="F43" s="163" t="s">
        <v>328</v>
      </c>
      <c r="G43" s="170"/>
      <c r="H43" s="162" t="s">
        <v>330</v>
      </c>
      <c r="I43" s="148" t="s">
        <v>288</v>
      </c>
      <c r="J43" s="139"/>
    </row>
    <row r="44" spans="1:10" ht="18.600000000000001" customHeight="1" x14ac:dyDescent="0.15">
      <c r="A44" s="229"/>
      <c r="B44" s="203"/>
      <c r="C44" s="124" t="s">
        <v>144</v>
      </c>
      <c r="D44" s="187" t="s">
        <v>75</v>
      </c>
      <c r="E44" s="188"/>
      <c r="F44" s="163" t="s">
        <v>295</v>
      </c>
      <c r="G44" s="170"/>
      <c r="H44" s="162" t="s">
        <v>296</v>
      </c>
      <c r="I44" s="148" t="s">
        <v>303</v>
      </c>
      <c r="J44" s="139"/>
    </row>
    <row r="45" spans="1:10" ht="18.600000000000001" customHeight="1" thickBot="1" x14ac:dyDescent="0.2">
      <c r="A45" s="229"/>
      <c r="B45" s="203"/>
      <c r="C45" s="149" t="s">
        <v>143</v>
      </c>
      <c r="D45" s="215" t="s">
        <v>318</v>
      </c>
      <c r="E45" s="216"/>
      <c r="F45" s="171" t="s">
        <v>287</v>
      </c>
      <c r="G45" s="172"/>
      <c r="H45" s="179" t="s">
        <v>288</v>
      </c>
      <c r="I45" s="152" t="s">
        <v>330</v>
      </c>
      <c r="J45" s="139"/>
    </row>
    <row r="46" spans="1:10" ht="18.600000000000001" customHeight="1" thickTop="1" x14ac:dyDescent="0.15">
      <c r="A46" s="229"/>
      <c r="B46" s="210" t="s">
        <v>53</v>
      </c>
      <c r="C46" s="153" t="s">
        <v>61</v>
      </c>
      <c r="D46" s="197" t="s">
        <v>323</v>
      </c>
      <c r="E46" s="198"/>
      <c r="F46" s="155" t="s">
        <v>302</v>
      </c>
      <c r="G46" s="173"/>
      <c r="H46" s="154" t="s">
        <v>305</v>
      </c>
      <c r="I46" s="156" t="s">
        <v>285</v>
      </c>
      <c r="J46" s="139"/>
    </row>
    <row r="47" spans="1:10" ht="18.600000000000001" customHeight="1" x14ac:dyDescent="0.15">
      <c r="A47" s="229"/>
      <c r="B47" s="203"/>
      <c r="C47" s="161" t="s">
        <v>154</v>
      </c>
      <c r="D47" s="187" t="s">
        <v>74</v>
      </c>
      <c r="E47" s="188"/>
      <c r="F47" s="147" t="s">
        <v>299</v>
      </c>
      <c r="G47" s="174"/>
      <c r="H47" s="146" t="s">
        <v>301</v>
      </c>
      <c r="I47" s="148" t="s">
        <v>279</v>
      </c>
      <c r="J47" s="139"/>
    </row>
    <row r="48" spans="1:10" ht="18.600000000000001" customHeight="1" x14ac:dyDescent="0.15">
      <c r="A48" s="229"/>
      <c r="B48" s="203"/>
      <c r="C48" s="161" t="s">
        <v>65</v>
      </c>
      <c r="D48" s="187" t="s">
        <v>324</v>
      </c>
      <c r="E48" s="188"/>
      <c r="F48" s="147" t="s">
        <v>285</v>
      </c>
      <c r="G48" s="174"/>
      <c r="H48" s="146" t="s">
        <v>286</v>
      </c>
      <c r="I48" s="148" t="s">
        <v>305</v>
      </c>
      <c r="J48" s="139"/>
    </row>
    <row r="49" spans="1:13" ht="18.600000000000001" customHeight="1" thickBot="1" x14ac:dyDescent="0.2">
      <c r="A49" s="234"/>
      <c r="B49" s="204"/>
      <c r="C49" s="164" t="s">
        <v>79</v>
      </c>
      <c r="D49" s="214" t="s">
        <v>76</v>
      </c>
      <c r="E49" s="199"/>
      <c r="F49" s="177" t="s">
        <v>278</v>
      </c>
      <c r="G49" s="178"/>
      <c r="H49" s="181" t="s">
        <v>279</v>
      </c>
      <c r="I49" s="168" t="s">
        <v>301</v>
      </c>
      <c r="J49" s="139"/>
    </row>
    <row r="50" spans="1:13" ht="18.600000000000001" customHeight="1" x14ac:dyDescent="0.15">
      <c r="A50" s="232" t="s">
        <v>180</v>
      </c>
      <c r="B50" s="203" t="s">
        <v>40</v>
      </c>
      <c r="C50" s="161" t="s">
        <v>61</v>
      </c>
      <c r="D50" s="197" t="s">
        <v>59</v>
      </c>
      <c r="E50" s="198"/>
      <c r="F50" s="163" t="s">
        <v>289</v>
      </c>
      <c r="G50" s="170"/>
      <c r="H50" s="162" t="s">
        <v>290</v>
      </c>
      <c r="I50" s="145" t="s">
        <v>297</v>
      </c>
      <c r="J50" s="139"/>
    </row>
    <row r="51" spans="1:13" ht="18.600000000000001" customHeight="1" x14ac:dyDescent="0.15">
      <c r="A51" s="232"/>
      <c r="B51" s="203"/>
      <c r="C51" s="161" t="s">
        <v>155</v>
      </c>
      <c r="D51" s="187" t="s">
        <v>309</v>
      </c>
      <c r="E51" s="188"/>
      <c r="F51" s="147" t="s">
        <v>277</v>
      </c>
      <c r="G51" s="174"/>
      <c r="H51" s="146" t="s">
        <v>280</v>
      </c>
      <c r="I51" s="148" t="s">
        <v>329</v>
      </c>
      <c r="J51" s="139"/>
    </row>
    <row r="52" spans="1:13" ht="18.600000000000001" customHeight="1" x14ac:dyDescent="0.15">
      <c r="A52" s="232"/>
      <c r="B52" s="203"/>
      <c r="C52" s="161" t="s">
        <v>65</v>
      </c>
      <c r="D52" s="187" t="s">
        <v>310</v>
      </c>
      <c r="E52" s="188"/>
      <c r="F52" s="147" t="s">
        <v>295</v>
      </c>
      <c r="G52" s="174"/>
      <c r="H52" s="146" t="s">
        <v>297</v>
      </c>
      <c r="I52" s="148" t="s">
        <v>277</v>
      </c>
      <c r="J52" s="140"/>
    </row>
    <row r="53" spans="1:13" ht="18.600000000000001" customHeight="1" thickBot="1" x14ac:dyDescent="0.2">
      <c r="A53" s="232"/>
      <c r="B53" s="206"/>
      <c r="C53" s="157" t="s">
        <v>165</v>
      </c>
      <c r="D53" s="189" t="s">
        <v>322</v>
      </c>
      <c r="E53" s="190"/>
      <c r="F53" s="151" t="s">
        <v>329</v>
      </c>
      <c r="G53" s="175"/>
      <c r="H53" s="179" t="s">
        <v>330</v>
      </c>
      <c r="I53" s="152" t="s">
        <v>280</v>
      </c>
      <c r="J53" s="139"/>
    </row>
    <row r="54" spans="1:13" ht="18.600000000000001" customHeight="1" thickTop="1" x14ac:dyDescent="0.15">
      <c r="A54" s="232"/>
      <c r="B54" s="203" t="s">
        <v>145</v>
      </c>
      <c r="C54" s="161" t="s">
        <v>61</v>
      </c>
      <c r="D54" s="201" t="s">
        <v>325</v>
      </c>
      <c r="E54" s="202"/>
      <c r="F54" s="163" t="s">
        <v>298</v>
      </c>
      <c r="G54" s="170"/>
      <c r="H54" s="162" t="s">
        <v>300</v>
      </c>
      <c r="I54" s="156" t="s">
        <v>281</v>
      </c>
      <c r="J54" s="139"/>
    </row>
    <row r="55" spans="1:13" ht="18.600000000000001" customHeight="1" x14ac:dyDescent="0.15">
      <c r="A55" s="232"/>
      <c r="B55" s="203"/>
      <c r="C55" s="161" t="s">
        <v>60</v>
      </c>
      <c r="D55" s="187" t="s">
        <v>326</v>
      </c>
      <c r="E55" s="188"/>
      <c r="F55" s="147" t="s">
        <v>282</v>
      </c>
      <c r="G55" s="174"/>
      <c r="H55" s="146" t="s">
        <v>283</v>
      </c>
      <c r="I55" s="148" t="s">
        <v>302</v>
      </c>
      <c r="J55" s="139"/>
    </row>
    <row r="56" spans="1:13" ht="18.600000000000001" customHeight="1" x14ac:dyDescent="0.15">
      <c r="A56" s="232"/>
      <c r="B56" s="203"/>
      <c r="C56" s="161" t="s">
        <v>65</v>
      </c>
      <c r="D56" s="187" t="s">
        <v>317</v>
      </c>
      <c r="E56" s="188"/>
      <c r="F56" s="147" t="s">
        <v>281</v>
      </c>
      <c r="G56" s="174"/>
      <c r="H56" s="146" t="s">
        <v>284</v>
      </c>
      <c r="I56" s="148" t="s">
        <v>300</v>
      </c>
      <c r="J56" s="139"/>
    </row>
    <row r="57" spans="1:13" ht="18.600000000000001" customHeight="1" thickBot="1" x14ac:dyDescent="0.2">
      <c r="A57" s="227"/>
      <c r="B57" s="204"/>
      <c r="C57" s="164" t="s">
        <v>79</v>
      </c>
      <c r="D57" s="214" t="s">
        <v>327</v>
      </c>
      <c r="E57" s="199"/>
      <c r="F57" s="177" t="s">
        <v>302</v>
      </c>
      <c r="G57" s="178"/>
      <c r="H57" s="181" t="s">
        <v>304</v>
      </c>
      <c r="I57" s="168" t="s">
        <v>283</v>
      </c>
      <c r="J57" s="139"/>
    </row>
    <row r="58" spans="1:13" ht="13.5" customHeight="1" x14ac:dyDescent="0.15">
      <c r="A58" s="7"/>
      <c r="B58" s="23"/>
      <c r="C58" s="7"/>
      <c r="D58" s="226"/>
      <c r="E58" s="226"/>
      <c r="F58" s="7"/>
      <c r="G58" s="7"/>
      <c r="H58" s="7"/>
      <c r="I58" s="3"/>
      <c r="J58" s="1"/>
      <c r="K58" s="1"/>
      <c r="L58" s="1"/>
      <c r="M58" s="1"/>
    </row>
    <row r="59" spans="1:13" ht="9" customHeight="1" x14ac:dyDescent="0.15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  <c r="L59" s="1"/>
      <c r="M59" s="1"/>
    </row>
    <row r="60" spans="1:13" ht="18.75" customHeight="1" x14ac:dyDescent="0.15">
      <c r="A60" s="7"/>
      <c r="B60" s="23"/>
      <c r="C60" s="7"/>
      <c r="D60" s="7"/>
      <c r="E60" s="7"/>
      <c r="F60" s="7"/>
      <c r="G60" s="7"/>
      <c r="H60" s="7"/>
      <c r="I60" s="3"/>
      <c r="J60" s="1"/>
      <c r="K60" s="1"/>
      <c r="L60" s="1"/>
      <c r="M60" s="1"/>
    </row>
    <row r="61" spans="1:13" ht="30.75" customHeight="1" x14ac:dyDescent="0.15">
      <c r="A61" s="38" t="s">
        <v>140</v>
      </c>
      <c r="B61" s="23"/>
      <c r="C61" s="7"/>
      <c r="D61" s="7"/>
      <c r="E61" s="7"/>
      <c r="F61" s="7"/>
      <c r="G61" s="7"/>
      <c r="H61" s="7"/>
      <c r="I61" s="3"/>
      <c r="J61" s="1"/>
      <c r="K61" s="1"/>
      <c r="L61" s="1"/>
      <c r="M61" s="1"/>
    </row>
    <row r="62" spans="1:13" ht="16.5" customHeight="1" x14ac:dyDescent="0.15">
      <c r="A62" s="38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3" ht="25.5" customHeight="1" x14ac:dyDescent="0.15">
      <c r="A63" s="7"/>
      <c r="B63" s="58"/>
      <c r="C63" s="59"/>
      <c r="D63" s="59"/>
      <c r="E63" s="59"/>
      <c r="F63" s="59"/>
      <c r="G63" s="59"/>
      <c r="H63" s="59"/>
      <c r="I63" s="60"/>
      <c r="J63" s="1"/>
      <c r="K63" s="1"/>
    </row>
    <row r="64" spans="1:13" ht="25.5" customHeight="1" x14ac:dyDescent="0.15">
      <c r="A64" s="7"/>
      <c r="B64" s="58"/>
      <c r="C64" s="59"/>
      <c r="D64" s="59"/>
      <c r="E64" s="59"/>
      <c r="F64" s="59"/>
      <c r="G64" s="59"/>
      <c r="H64" s="59"/>
      <c r="I64" s="60"/>
      <c r="J64" s="1"/>
      <c r="K64" s="1"/>
    </row>
    <row r="65" spans="1:11" ht="25.5" customHeight="1" x14ac:dyDescent="0.15">
      <c r="A65" s="7"/>
      <c r="B65" s="58"/>
      <c r="C65" s="59"/>
      <c r="D65" s="59"/>
      <c r="E65" s="59"/>
      <c r="F65" s="59"/>
      <c r="G65" s="59"/>
      <c r="H65" s="59"/>
      <c r="I65" s="60"/>
    </row>
    <row r="66" spans="1:11" ht="25.5" customHeight="1" x14ac:dyDescent="0.15">
      <c r="A66" s="7"/>
      <c r="B66" s="58"/>
      <c r="C66" s="59"/>
      <c r="D66" s="59"/>
      <c r="E66" s="59"/>
      <c r="F66" s="59"/>
      <c r="G66" s="59"/>
      <c r="H66" s="59"/>
      <c r="I66" s="60"/>
    </row>
    <row r="67" spans="1:11" ht="25.5" customHeight="1" x14ac:dyDescent="0.15">
      <c r="A67" s="7"/>
      <c r="B67" s="58"/>
      <c r="C67" s="59"/>
      <c r="D67" s="59"/>
      <c r="E67" s="59"/>
      <c r="F67" s="59"/>
      <c r="G67" s="59"/>
      <c r="H67" s="59"/>
      <c r="I67" s="60"/>
    </row>
    <row r="68" spans="1:11" ht="25.5" customHeight="1" x14ac:dyDescent="0.15">
      <c r="A68" s="7"/>
      <c r="B68" s="58"/>
      <c r="C68" s="59"/>
      <c r="D68" s="59"/>
      <c r="E68" s="59"/>
      <c r="F68" s="59"/>
      <c r="G68" s="59"/>
      <c r="H68" s="59"/>
      <c r="I68" s="60"/>
    </row>
    <row r="69" spans="1:11" ht="25.5" customHeight="1" x14ac:dyDescent="0.15">
      <c r="A69" s="7"/>
      <c r="B69" s="58"/>
      <c r="C69" s="59"/>
      <c r="D69" s="59"/>
      <c r="E69" s="59"/>
      <c r="F69" s="59"/>
      <c r="G69" s="59"/>
      <c r="H69" s="59"/>
      <c r="I69" s="60"/>
    </row>
    <row r="70" spans="1:11" ht="25.5" customHeight="1" x14ac:dyDescent="0.15">
      <c r="A70" s="7"/>
      <c r="B70" s="58"/>
      <c r="C70" s="59"/>
      <c r="D70" s="59"/>
      <c r="E70" s="59"/>
      <c r="F70" s="59"/>
      <c r="G70" s="59"/>
      <c r="H70" s="59"/>
      <c r="I70" s="60"/>
    </row>
    <row r="71" spans="1:11" ht="25.5" customHeight="1" x14ac:dyDescent="0.15">
      <c r="A71" s="7"/>
      <c r="B71" s="58"/>
      <c r="C71" s="59"/>
      <c r="D71" s="59"/>
      <c r="E71" s="59"/>
      <c r="F71" s="59"/>
      <c r="G71" s="59"/>
      <c r="H71" s="59"/>
      <c r="I71" s="60"/>
      <c r="J71" s="33"/>
      <c r="K71" s="33"/>
    </row>
    <row r="72" spans="1:11" ht="25.5" customHeight="1" x14ac:dyDescent="0.15">
      <c r="A72" s="7"/>
      <c r="B72" s="23"/>
      <c r="C72" s="7"/>
      <c r="D72" s="7"/>
      <c r="E72" s="7"/>
      <c r="F72" s="7"/>
      <c r="G72" s="7"/>
      <c r="H72" s="7"/>
      <c r="I72" s="3"/>
      <c r="J72" s="33"/>
      <c r="K72" s="33"/>
    </row>
    <row r="73" spans="1:11" ht="21" customHeight="1" thickBot="1" x14ac:dyDescent="0.2">
      <c r="A73" s="38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 x14ac:dyDescent="0.2">
      <c r="A74" s="15" t="s">
        <v>7</v>
      </c>
      <c r="B74" s="24" t="s">
        <v>8</v>
      </c>
      <c r="C74" s="17" t="s">
        <v>58</v>
      </c>
      <c r="D74" s="195" t="s">
        <v>9</v>
      </c>
      <c r="E74" s="225"/>
      <c r="F74" s="238" t="s">
        <v>10</v>
      </c>
      <c r="G74" s="239"/>
      <c r="H74" s="225"/>
      <c r="I74" s="138" t="s">
        <v>11</v>
      </c>
    </row>
    <row r="75" spans="1:11" ht="18" customHeight="1" x14ac:dyDescent="0.15">
      <c r="A75" s="211" t="s">
        <v>169</v>
      </c>
      <c r="B75" s="235" t="s">
        <v>181</v>
      </c>
      <c r="C75" s="12">
        <v>1</v>
      </c>
      <c r="D75" s="218" t="s">
        <v>170</v>
      </c>
      <c r="E75" s="224"/>
      <c r="F75" s="65" t="s">
        <v>182</v>
      </c>
      <c r="G75" s="12"/>
      <c r="H75" s="51" t="s">
        <v>122</v>
      </c>
      <c r="I75" s="133" t="s">
        <v>158</v>
      </c>
    </row>
    <row r="76" spans="1:11" ht="18" customHeight="1" thickBot="1" x14ac:dyDescent="0.2">
      <c r="A76" s="227"/>
      <c r="B76" s="236"/>
      <c r="C76" s="25">
        <v>2</v>
      </c>
      <c r="D76" s="199" t="s">
        <v>171</v>
      </c>
      <c r="E76" s="200"/>
      <c r="F76" s="68" t="s">
        <v>16</v>
      </c>
      <c r="G76" s="14"/>
      <c r="H76" s="52" t="s">
        <v>119</v>
      </c>
      <c r="I76" s="134" t="s">
        <v>159</v>
      </c>
    </row>
    <row r="77" spans="1:11" ht="21" customHeight="1" x14ac:dyDescent="0.15">
      <c r="A77" s="228" t="s">
        <v>172</v>
      </c>
      <c r="B77" s="191" t="s">
        <v>181</v>
      </c>
      <c r="C77" s="12" t="s">
        <v>66</v>
      </c>
      <c r="D77" s="218" t="s">
        <v>150</v>
      </c>
      <c r="E77" s="224"/>
      <c r="F77" s="65" t="s">
        <v>22</v>
      </c>
      <c r="G77" s="12"/>
      <c r="H77" s="18" t="s">
        <v>183</v>
      </c>
      <c r="I77" s="133" t="s">
        <v>18</v>
      </c>
    </row>
    <row r="78" spans="1:11" ht="21" customHeight="1" x14ac:dyDescent="0.15">
      <c r="A78" s="229"/>
      <c r="B78" s="192"/>
      <c r="C78" s="13" t="s">
        <v>112</v>
      </c>
      <c r="D78" s="188" t="s">
        <v>151</v>
      </c>
      <c r="E78" s="222"/>
      <c r="F78" s="64" t="s">
        <v>98</v>
      </c>
      <c r="G78" s="13"/>
      <c r="H78" s="10" t="s">
        <v>96</v>
      </c>
      <c r="I78" s="135" t="s">
        <v>19</v>
      </c>
    </row>
    <row r="79" spans="1:11" ht="21" customHeight="1" x14ac:dyDescent="0.15">
      <c r="A79" s="229"/>
      <c r="B79" s="192"/>
      <c r="C79" s="13" t="s">
        <v>113</v>
      </c>
      <c r="D79" s="188" t="s">
        <v>152</v>
      </c>
      <c r="E79" s="222"/>
      <c r="F79" s="64" t="s">
        <v>185</v>
      </c>
      <c r="G79" s="13"/>
      <c r="H79" s="10" t="s">
        <v>13</v>
      </c>
      <c r="I79" s="135" t="s">
        <v>20</v>
      </c>
    </row>
    <row r="80" spans="1:11" ht="21" customHeight="1" thickBot="1" x14ac:dyDescent="0.2">
      <c r="A80" s="229"/>
      <c r="B80" s="223"/>
      <c r="C80" s="45" t="s">
        <v>114</v>
      </c>
      <c r="D80" s="216" t="s">
        <v>153</v>
      </c>
      <c r="E80" s="233"/>
      <c r="F80" s="66" t="s">
        <v>120</v>
      </c>
      <c r="G80" s="45"/>
      <c r="H80" s="46" t="s">
        <v>17</v>
      </c>
      <c r="I80" s="136" t="s">
        <v>21</v>
      </c>
    </row>
    <row r="81" spans="1:11" ht="21" customHeight="1" thickTop="1" x14ac:dyDescent="0.15">
      <c r="A81" s="229"/>
      <c r="B81" s="240" t="s">
        <v>149</v>
      </c>
      <c r="C81" s="25" t="s">
        <v>115</v>
      </c>
      <c r="D81" s="202" t="s">
        <v>150</v>
      </c>
      <c r="E81" s="237"/>
      <c r="F81" s="132" t="s">
        <v>14</v>
      </c>
      <c r="G81" s="25"/>
      <c r="H81" s="26" t="s">
        <v>121</v>
      </c>
      <c r="I81" s="137" t="s">
        <v>125</v>
      </c>
    </row>
    <row r="82" spans="1:11" ht="21" customHeight="1" x14ac:dyDescent="0.15">
      <c r="A82" s="229"/>
      <c r="B82" s="192"/>
      <c r="C82" s="13" t="s">
        <v>116</v>
      </c>
      <c r="D82" s="188" t="s">
        <v>151</v>
      </c>
      <c r="E82" s="222"/>
      <c r="F82" s="64" t="s">
        <v>97</v>
      </c>
      <c r="G82" s="13"/>
      <c r="H82" s="10" t="s">
        <v>156</v>
      </c>
      <c r="I82" s="135" t="s">
        <v>126</v>
      </c>
    </row>
    <row r="83" spans="1:11" ht="21" customHeight="1" x14ac:dyDescent="0.15">
      <c r="A83" s="229"/>
      <c r="B83" s="192"/>
      <c r="C83" s="21" t="s">
        <v>117</v>
      </c>
      <c r="D83" s="188" t="s">
        <v>152</v>
      </c>
      <c r="E83" s="222"/>
      <c r="F83" s="69" t="s">
        <v>24</v>
      </c>
      <c r="G83" s="21"/>
      <c r="H83" s="5" t="s">
        <v>15</v>
      </c>
      <c r="I83" s="135" t="s">
        <v>48</v>
      </c>
    </row>
    <row r="84" spans="1:11" ht="21" customHeight="1" thickBot="1" x14ac:dyDescent="0.2">
      <c r="A84" s="234"/>
      <c r="B84" s="193"/>
      <c r="C84" s="14" t="s">
        <v>118</v>
      </c>
      <c r="D84" s="199" t="s">
        <v>153</v>
      </c>
      <c r="E84" s="200"/>
      <c r="F84" s="68" t="s">
        <v>184</v>
      </c>
      <c r="G84" s="14"/>
      <c r="H84" s="19" t="s">
        <v>27</v>
      </c>
      <c r="I84" s="134" t="s">
        <v>29</v>
      </c>
    </row>
    <row r="85" spans="1:11" ht="21" customHeight="1" x14ac:dyDescent="0.15">
      <c r="A85" s="228" t="s">
        <v>173</v>
      </c>
      <c r="B85" s="191" t="s">
        <v>186</v>
      </c>
      <c r="C85" s="12" t="s">
        <v>67</v>
      </c>
      <c r="D85" s="218"/>
      <c r="E85" s="224"/>
      <c r="F85" s="65" t="s">
        <v>28</v>
      </c>
      <c r="G85" s="12"/>
      <c r="H85" s="18" t="s">
        <v>47</v>
      </c>
      <c r="I85" s="133" t="s">
        <v>190</v>
      </c>
      <c r="J85" s="35" t="s">
        <v>80</v>
      </c>
      <c r="K85" s="35"/>
    </row>
    <row r="86" spans="1:11" ht="21" customHeight="1" x14ac:dyDescent="0.15">
      <c r="A86" s="229"/>
      <c r="B86" s="192"/>
      <c r="C86" s="13" t="s">
        <v>68</v>
      </c>
      <c r="D86" s="188"/>
      <c r="E86" s="222"/>
      <c r="F86" s="64" t="s">
        <v>23</v>
      </c>
      <c r="G86" s="13"/>
      <c r="H86" s="10" t="s">
        <v>30</v>
      </c>
      <c r="I86" s="135" t="s">
        <v>190</v>
      </c>
      <c r="J86" s="35" t="s">
        <v>81</v>
      </c>
      <c r="K86" s="35"/>
    </row>
    <row r="87" spans="1:11" ht="21" customHeight="1" x14ac:dyDescent="0.15">
      <c r="A87" s="229"/>
      <c r="B87" s="192"/>
      <c r="C87" s="13" t="s">
        <v>69</v>
      </c>
      <c r="D87" s="188"/>
      <c r="E87" s="222"/>
      <c r="F87" s="64" t="s">
        <v>25</v>
      </c>
      <c r="G87" s="13"/>
      <c r="H87" s="10" t="s">
        <v>124</v>
      </c>
      <c r="I87" s="135" t="s">
        <v>190</v>
      </c>
      <c r="J87" s="35" t="s">
        <v>81</v>
      </c>
      <c r="K87" s="35"/>
    </row>
    <row r="88" spans="1:11" ht="21" customHeight="1" thickBot="1" x14ac:dyDescent="0.2">
      <c r="A88" s="234"/>
      <c r="B88" s="193"/>
      <c r="C88" s="14" t="s">
        <v>70</v>
      </c>
      <c r="D88" s="199"/>
      <c r="E88" s="200"/>
      <c r="F88" s="68" t="s">
        <v>26</v>
      </c>
      <c r="G88" s="14"/>
      <c r="H88" s="19" t="s">
        <v>123</v>
      </c>
      <c r="I88" s="134" t="s">
        <v>190</v>
      </c>
      <c r="J88" s="35" t="s">
        <v>81</v>
      </c>
      <c r="K88" s="35"/>
    </row>
    <row r="89" spans="1:11" ht="21" customHeight="1" x14ac:dyDescent="0.15">
      <c r="A89" s="228" t="s">
        <v>174</v>
      </c>
      <c r="B89" s="191" t="s">
        <v>1</v>
      </c>
      <c r="C89" s="12" t="s">
        <v>331</v>
      </c>
      <c r="D89" s="218" t="s">
        <v>332</v>
      </c>
      <c r="E89" s="224"/>
      <c r="F89" s="182" t="s">
        <v>339</v>
      </c>
      <c r="G89" s="183"/>
      <c r="H89" s="131" t="s">
        <v>343</v>
      </c>
      <c r="I89" s="133" t="s">
        <v>189</v>
      </c>
    </row>
    <row r="90" spans="1:11" ht="21" customHeight="1" thickBot="1" x14ac:dyDescent="0.2">
      <c r="A90" s="229"/>
      <c r="B90" s="192"/>
      <c r="C90" s="13" t="s">
        <v>333</v>
      </c>
      <c r="D90" s="188" t="s">
        <v>334</v>
      </c>
      <c r="E90" s="222"/>
      <c r="F90" s="64" t="s">
        <v>340</v>
      </c>
      <c r="G90" s="13"/>
      <c r="H90" s="50" t="s">
        <v>344</v>
      </c>
      <c r="I90" s="136" t="s">
        <v>189</v>
      </c>
      <c r="J90" s="35"/>
      <c r="K90" s="35"/>
    </row>
    <row r="91" spans="1:11" ht="21" customHeight="1" thickTop="1" x14ac:dyDescent="0.15">
      <c r="A91" s="229"/>
      <c r="B91" s="192"/>
      <c r="C91" s="71" t="s">
        <v>335</v>
      </c>
      <c r="D91" s="188" t="s">
        <v>336</v>
      </c>
      <c r="E91" s="222"/>
      <c r="F91" s="67" t="s">
        <v>341</v>
      </c>
      <c r="G91" s="71"/>
      <c r="H91" s="72" t="s">
        <v>345</v>
      </c>
      <c r="I91" s="137" t="s">
        <v>189</v>
      </c>
      <c r="J91" s="35"/>
      <c r="K91" s="35"/>
    </row>
    <row r="92" spans="1:11" ht="21" customHeight="1" thickBot="1" x14ac:dyDescent="0.2">
      <c r="A92" s="234"/>
      <c r="B92" s="193"/>
      <c r="C92" s="14" t="s">
        <v>337</v>
      </c>
      <c r="D92" s="199" t="s">
        <v>338</v>
      </c>
      <c r="E92" s="200"/>
      <c r="F92" s="68" t="s">
        <v>342</v>
      </c>
      <c r="G92" s="14"/>
      <c r="H92" s="19" t="s">
        <v>346</v>
      </c>
      <c r="I92" s="134" t="s">
        <v>189</v>
      </c>
    </row>
    <row r="93" spans="1:11" ht="21" customHeight="1" x14ac:dyDescent="0.15">
      <c r="A93" s="228" t="s">
        <v>175</v>
      </c>
      <c r="B93" s="191" t="s">
        <v>186</v>
      </c>
      <c r="C93" s="57" t="s">
        <v>77</v>
      </c>
      <c r="D93" s="218"/>
      <c r="E93" s="224"/>
      <c r="F93" s="65" t="s">
        <v>88</v>
      </c>
      <c r="G93" s="12"/>
      <c r="H93" s="18" t="s">
        <v>89</v>
      </c>
      <c r="I93" s="133" t="s">
        <v>72</v>
      </c>
      <c r="J93" s="35" t="s">
        <v>82</v>
      </c>
      <c r="K93" s="35"/>
    </row>
    <row r="94" spans="1:11" ht="21" customHeight="1" thickBot="1" x14ac:dyDescent="0.2">
      <c r="A94" s="229"/>
      <c r="B94" s="223"/>
      <c r="C94" s="61" t="s">
        <v>71</v>
      </c>
      <c r="D94" s="216"/>
      <c r="E94" s="233"/>
      <c r="F94" s="66" t="s">
        <v>90</v>
      </c>
      <c r="G94" s="45"/>
      <c r="H94" s="46" t="s">
        <v>91</v>
      </c>
      <c r="I94" s="136" t="s">
        <v>73</v>
      </c>
      <c r="J94" s="35" t="s">
        <v>83</v>
      </c>
      <c r="K94" s="35"/>
    </row>
    <row r="95" spans="1:11" ht="21" customHeight="1" thickTop="1" x14ac:dyDescent="0.15">
      <c r="A95" s="230"/>
      <c r="B95" s="192" t="s">
        <v>176</v>
      </c>
      <c r="C95" s="20" t="s">
        <v>78</v>
      </c>
      <c r="D95" s="198"/>
      <c r="E95" s="241"/>
      <c r="F95" s="67" t="s">
        <v>92</v>
      </c>
      <c r="G95" s="20"/>
      <c r="H95" s="4" t="s">
        <v>93</v>
      </c>
      <c r="I95" s="137" t="s">
        <v>87</v>
      </c>
      <c r="J95" s="35" t="s">
        <v>84</v>
      </c>
      <c r="K95" s="35"/>
    </row>
    <row r="96" spans="1:11" ht="21" customHeight="1" thickBot="1" x14ac:dyDescent="0.2">
      <c r="A96" s="231"/>
      <c r="B96" s="193"/>
      <c r="C96" s="14" t="s">
        <v>79</v>
      </c>
      <c r="D96" s="199"/>
      <c r="E96" s="200"/>
      <c r="F96" s="68" t="s">
        <v>94</v>
      </c>
      <c r="G96" s="14"/>
      <c r="H96" s="19" t="s">
        <v>95</v>
      </c>
      <c r="I96" s="134" t="s">
        <v>86</v>
      </c>
      <c r="J96" s="35" t="s">
        <v>85</v>
      </c>
      <c r="K96" s="35"/>
    </row>
    <row r="97" spans="1:9" ht="14.25" customHeight="1" x14ac:dyDescent="0.15">
      <c r="A97" s="27"/>
      <c r="B97" s="36"/>
      <c r="C97" s="7"/>
      <c r="D97" s="36" t="s">
        <v>188</v>
      </c>
      <c r="E97" s="7"/>
      <c r="F97" s="7"/>
      <c r="G97" s="7"/>
      <c r="H97" s="7"/>
      <c r="I97" s="7"/>
    </row>
    <row r="98" spans="1:9" x14ac:dyDescent="0.15">
      <c r="D98" t="s">
        <v>187</v>
      </c>
    </row>
  </sheetData>
  <mergeCells count="109"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  <mergeCell ref="A93:A96"/>
    <mergeCell ref="A50:A57"/>
    <mergeCell ref="D94:E94"/>
    <mergeCell ref="D51:E51"/>
    <mergeCell ref="A89:A92"/>
    <mergeCell ref="D93:E93"/>
    <mergeCell ref="A38:A49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D55:E55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57:E57"/>
    <mergeCell ref="D21:E21"/>
    <mergeCell ref="D19:E19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sqref="A1:V1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194" t="s">
        <v>306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3" spans="1:29" ht="14.25" x14ac:dyDescent="0.15">
      <c r="A3" s="78" t="s">
        <v>208</v>
      </c>
    </row>
    <row r="4" spans="1:29" ht="14.25" x14ac:dyDescent="0.15">
      <c r="A4" s="78" t="s">
        <v>209</v>
      </c>
    </row>
    <row r="5" spans="1:29" ht="14.25" x14ac:dyDescent="0.15">
      <c r="A5" s="78" t="s">
        <v>210</v>
      </c>
      <c r="T5" s="242">
        <v>42483</v>
      </c>
      <c r="U5" s="242"/>
      <c r="V5" s="79" t="s">
        <v>211</v>
      </c>
    </row>
    <row r="6" spans="1:29" ht="18" thickBot="1" x14ac:dyDescent="0.2">
      <c r="A6" s="80" t="s">
        <v>212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 x14ac:dyDescent="0.2">
      <c r="A7" s="81" t="s">
        <v>213</v>
      </c>
      <c r="B7" s="239" t="str">
        <f>A8</f>
        <v>久喜</v>
      </c>
      <c r="C7" s="239"/>
      <c r="D7" s="239"/>
      <c r="E7" s="195" t="str">
        <f>A9</f>
        <v>大宮開成</v>
      </c>
      <c r="F7" s="239"/>
      <c r="G7" s="243"/>
      <c r="H7" s="195" t="str">
        <f>A10</f>
        <v>本庄</v>
      </c>
      <c r="I7" s="239"/>
      <c r="J7" s="243"/>
      <c r="K7" s="219"/>
      <c r="L7" s="220"/>
      <c r="M7" s="244"/>
      <c r="N7" s="82" t="s">
        <v>214</v>
      </c>
      <c r="O7" s="83" t="s">
        <v>215</v>
      </c>
      <c r="P7" s="84" t="s">
        <v>216</v>
      </c>
      <c r="Q7" s="85" t="s">
        <v>217</v>
      </c>
      <c r="R7" s="17" t="s">
        <v>218</v>
      </c>
      <c r="S7" s="17" t="s">
        <v>219</v>
      </c>
      <c r="T7" s="17" t="s">
        <v>220</v>
      </c>
      <c r="U7" s="29" t="s">
        <v>221</v>
      </c>
      <c r="V7" s="86" t="s">
        <v>222</v>
      </c>
      <c r="Z7" s="3"/>
      <c r="AA7" s="3"/>
      <c r="AB7" s="3"/>
      <c r="AC7" s="3"/>
    </row>
    <row r="8" spans="1:29" ht="17.25" x14ac:dyDescent="0.15">
      <c r="A8" s="119" t="s">
        <v>273</v>
      </c>
      <c r="B8" s="250"/>
      <c r="C8" s="250"/>
      <c r="D8" s="250"/>
      <c r="E8" s="87"/>
      <c r="F8" s="88" t="str">
        <f>IF(E8="","",IF(E8&gt;G8,"〇",IF(E8&lt;G8,"●","△")))</f>
        <v/>
      </c>
      <c r="G8" s="89"/>
      <c r="H8" s="87"/>
      <c r="I8" s="88" t="str">
        <f>IF(H8="","",IF(H8&gt;J8,"〇",IF(H8&lt;J8,"●","△")))</f>
        <v/>
      </c>
      <c r="J8" s="89"/>
      <c r="K8" s="245"/>
      <c r="L8" s="226"/>
      <c r="M8" s="246"/>
      <c r="N8" s="22"/>
      <c r="O8" s="90" t="str">
        <f>IF(N8="","",P8*3+Q8*1)</f>
        <v/>
      </c>
      <c r="P8" s="13" t="str">
        <f t="shared" ref="P8:P10" si="0">IF(N8="","",COUNTIF(B8:M8,"〇"))</f>
        <v/>
      </c>
      <c r="Q8" s="13" t="str">
        <f>IF(N8="","",COUNTIF(B8:M8,"△"))</f>
        <v/>
      </c>
      <c r="R8" s="13" t="str">
        <f>IF(N8="","",COUNTIF(B8:M8,"●"))</f>
        <v/>
      </c>
      <c r="S8" s="13" t="str">
        <f>IF(N8="","",SUM(E8,H8,K8))</f>
        <v/>
      </c>
      <c r="T8" s="13" t="str">
        <f>IF(N8="","",SUM(G8,J8,M8))</f>
        <v/>
      </c>
      <c r="U8" s="50" t="str">
        <f>IF(N8="","",S8-T8)</f>
        <v/>
      </c>
      <c r="V8" s="91" t="str">
        <f>IF(O8="","",RANK(O8,$O8:$O10,0))</f>
        <v/>
      </c>
      <c r="Z8" s="3"/>
      <c r="AA8" s="3"/>
      <c r="AB8" s="3"/>
      <c r="AC8" s="3"/>
    </row>
    <row r="9" spans="1:29" ht="17.25" x14ac:dyDescent="0.15">
      <c r="A9" s="119" t="s">
        <v>274</v>
      </c>
      <c r="B9" s="92"/>
      <c r="C9" s="93" t="str">
        <f>IF(B9="","",IF(B9&gt;D9,"〇",IF(B9&lt;D9,"●","△")))</f>
        <v/>
      </c>
      <c r="D9" s="92"/>
      <c r="E9" s="251"/>
      <c r="F9" s="252"/>
      <c r="G9" s="253"/>
      <c r="H9" s="94"/>
      <c r="I9" s="92" t="str">
        <f>IF(H9="","",IF(H9&gt;J9,"〇",IF(H9&lt;J9,"●","△")))</f>
        <v/>
      </c>
      <c r="J9" s="95"/>
      <c r="K9" s="245"/>
      <c r="L9" s="226"/>
      <c r="M9" s="246"/>
      <c r="N9" s="22"/>
      <c r="O9" s="90" t="str">
        <f>IF(N9="","",P9*3+Q9*1)</f>
        <v/>
      </c>
      <c r="P9" s="13" t="str">
        <f t="shared" si="0"/>
        <v/>
      </c>
      <c r="Q9" s="13" t="str">
        <f t="shared" ref="Q9:Q10" si="1">IF(N9="","",COUNTIF(B9:M9,"△"))</f>
        <v/>
      </c>
      <c r="R9" s="13" t="str">
        <f t="shared" ref="R9:R10" si="2">IF(N9="","",COUNTIF(B9:M9,"●"))</f>
        <v/>
      </c>
      <c r="S9" s="13" t="str">
        <f>IF(N9="","",SUM(B9,H9,K9))</f>
        <v/>
      </c>
      <c r="T9" s="13" t="str">
        <f>IF(N9="","",SUM(D9,J9,M9))</f>
        <v/>
      </c>
      <c r="U9" s="50" t="str">
        <f>IF(N9="","",S9-T9)</f>
        <v/>
      </c>
      <c r="V9" s="91"/>
      <c r="Z9" s="3"/>
      <c r="AA9" s="3"/>
      <c r="AB9" s="3"/>
      <c r="AC9" s="3"/>
    </row>
    <row r="10" spans="1:29" ht="18" thickBot="1" x14ac:dyDescent="0.2">
      <c r="A10" s="96" t="s">
        <v>275</v>
      </c>
      <c r="B10" s="97"/>
      <c r="C10" s="98" t="str">
        <f>IF(B10="","",IF(B10&gt;D10,"〇",IF(B10&lt;D10,"●","△")))</f>
        <v/>
      </c>
      <c r="D10" s="97"/>
      <c r="E10" s="99"/>
      <c r="F10" s="97" t="str">
        <f>IF(E10="","",IF(E10&gt;G10,"〇",IF(E10&lt;G10,"●","△")))</f>
        <v/>
      </c>
      <c r="G10" s="100"/>
      <c r="H10" s="254"/>
      <c r="I10" s="255"/>
      <c r="J10" s="256"/>
      <c r="K10" s="247"/>
      <c r="L10" s="248"/>
      <c r="M10" s="249"/>
      <c r="N10" s="101"/>
      <c r="O10" s="102" t="str">
        <f>IF(N10="","",P10*3+Q10*1)</f>
        <v/>
      </c>
      <c r="P10" s="14" t="str">
        <f t="shared" si="0"/>
        <v/>
      </c>
      <c r="Q10" s="14" t="str">
        <f t="shared" si="1"/>
        <v/>
      </c>
      <c r="R10" s="14" t="str">
        <f t="shared" si="2"/>
        <v/>
      </c>
      <c r="S10" s="14" t="str">
        <f>IF(N10="","",SUM(E10,B10,K10))</f>
        <v/>
      </c>
      <c r="T10" s="14" t="str">
        <f>IF(N10="","",SUM(G10,D10,M10))</f>
        <v/>
      </c>
      <c r="U10" s="52" t="str">
        <f>IF(N10="","",S10-T10)</f>
        <v/>
      </c>
      <c r="V10" s="103" t="str">
        <f>IF(O10="","",RANK(O10,$O8:$O10,0))</f>
        <v/>
      </c>
    </row>
    <row r="11" spans="1:29" ht="20.25" hidden="1" customHeight="1" thickBot="1" x14ac:dyDescent="0.2">
      <c r="A11" s="104"/>
      <c r="B11" s="98"/>
      <c r="C11" s="98"/>
      <c r="D11" s="105"/>
      <c r="E11" s="98"/>
      <c r="F11" s="98"/>
      <c r="G11" s="98"/>
      <c r="H11" s="106"/>
      <c r="I11" s="98"/>
      <c r="J11" s="105"/>
      <c r="K11" s="106"/>
      <c r="L11" s="98"/>
      <c r="M11" s="105"/>
      <c r="N11" s="63"/>
      <c r="O11" s="107" t="str">
        <f>IF(N11="","",P11*3+Q11*1)</f>
        <v/>
      </c>
      <c r="P11" s="48">
        <f>COUNTIF(B11:M11,"○")</f>
        <v>0</v>
      </c>
      <c r="Q11" s="48">
        <f>COUNTIF(B11:M11,"△")</f>
        <v>0</v>
      </c>
      <c r="R11" s="48">
        <f>COUNTIF(B11:M11,"●")</f>
        <v>0</v>
      </c>
      <c r="S11" s="48">
        <f>SUM(B11,E11,K11)</f>
        <v>0</v>
      </c>
      <c r="T11" s="48">
        <f>SUM(D11,G11,M11)</f>
        <v>0</v>
      </c>
      <c r="U11" s="70" t="str">
        <f>IF(N11="","",S11-T11)</f>
        <v/>
      </c>
      <c r="V11" s="108"/>
    </row>
    <row r="12" spans="1:29" ht="17.25" x14ac:dyDescent="0.15">
      <c r="A12" s="109"/>
      <c r="B12" s="92"/>
      <c r="C12" s="92"/>
      <c r="D12" s="92"/>
      <c r="E12" s="92"/>
      <c r="F12" s="92"/>
      <c r="G12" s="92"/>
      <c r="H12" s="92"/>
      <c r="I12" s="92"/>
      <c r="J12" s="92"/>
      <c r="K12" s="110"/>
      <c r="L12" s="110"/>
      <c r="M12" s="110"/>
    </row>
    <row r="13" spans="1:29" ht="18" thickBot="1" x14ac:dyDescent="0.2">
      <c r="A13" s="80" t="s">
        <v>224</v>
      </c>
    </row>
    <row r="14" spans="1:29" ht="14.25" thickBot="1" x14ac:dyDescent="0.2">
      <c r="A14" s="81" t="s">
        <v>213</v>
      </c>
      <c r="B14" s="260" t="str">
        <f>A15</f>
        <v>花咲徳栄</v>
      </c>
      <c r="C14" s="261"/>
      <c r="D14" s="262"/>
      <c r="E14" s="263" t="str">
        <f>A16</f>
        <v>明の星</v>
      </c>
      <c r="F14" s="261"/>
      <c r="G14" s="262"/>
      <c r="H14" s="263" t="str">
        <f>A17</f>
        <v>川越南</v>
      </c>
      <c r="I14" s="261"/>
      <c r="J14" s="262"/>
      <c r="K14" s="264"/>
      <c r="L14" s="265"/>
      <c r="M14" s="266"/>
      <c r="N14" s="82" t="s">
        <v>214</v>
      </c>
      <c r="O14" s="83" t="s">
        <v>215</v>
      </c>
      <c r="P14" s="84" t="s">
        <v>216</v>
      </c>
      <c r="Q14" s="85" t="s">
        <v>217</v>
      </c>
      <c r="R14" s="17" t="s">
        <v>218</v>
      </c>
      <c r="S14" s="17" t="s">
        <v>219</v>
      </c>
      <c r="T14" s="17" t="s">
        <v>220</v>
      </c>
      <c r="U14" s="29" t="s">
        <v>221</v>
      </c>
      <c r="V14" s="86" t="s">
        <v>222</v>
      </c>
    </row>
    <row r="15" spans="1:29" ht="17.25" x14ac:dyDescent="0.15">
      <c r="A15" s="119" t="s">
        <v>223</v>
      </c>
      <c r="B15" s="257"/>
      <c r="C15" s="258"/>
      <c r="D15" s="259"/>
      <c r="E15" s="88"/>
      <c r="F15" s="88" t="str">
        <f>IF(E15="","",IF(E15&gt;G15,"〇",IF(E15&lt;G15,"●","△")))</f>
        <v/>
      </c>
      <c r="G15" s="88"/>
      <c r="H15" s="87"/>
      <c r="I15" s="88" t="str">
        <f>IF(H15="","",IF(H15&gt;J15,"〇",IF(H15&lt;J15,"●","△")))</f>
        <v/>
      </c>
      <c r="J15" s="89"/>
      <c r="K15" s="267"/>
      <c r="L15" s="268"/>
      <c r="M15" s="269"/>
      <c r="N15" s="22"/>
      <c r="O15" s="111" t="str">
        <f>IF(N15="","",P15*3+Q15*1)</f>
        <v/>
      </c>
      <c r="P15" s="20" t="str">
        <f t="shared" ref="P15:P17" si="3">IF(N15="","",COUNTIF(B15:M15,"〇"))</f>
        <v/>
      </c>
      <c r="Q15" s="20" t="str">
        <f t="shared" ref="Q15:Q17" si="4">IF(N15="","",COUNTIF(B15:M15,"△"))</f>
        <v/>
      </c>
      <c r="R15" s="20" t="str">
        <f t="shared" ref="R15:R17" si="5">IF(N15="","",COUNTIF(B15:M15,"●"))</f>
        <v/>
      </c>
      <c r="S15" s="20" t="str">
        <f>IF(N15="","",SUM(E15,H15,K15))</f>
        <v/>
      </c>
      <c r="T15" s="20" t="str">
        <f>IF(N15="","",SUM(G15,J15,M15))</f>
        <v/>
      </c>
      <c r="U15" s="62" t="str">
        <f>IF(N15="","",S15-T15)</f>
        <v/>
      </c>
      <c r="V15" s="91"/>
    </row>
    <row r="16" spans="1:29" ht="17.25" x14ac:dyDescent="0.15">
      <c r="A16" s="119" t="s">
        <v>276</v>
      </c>
      <c r="B16" s="112"/>
      <c r="C16" s="93" t="str">
        <f>IF(B16="","",IF(B16&gt;D16,"〇",IF(B16&lt;D16,"●","△")))</f>
        <v/>
      </c>
      <c r="D16" s="95"/>
      <c r="E16" s="251"/>
      <c r="F16" s="252"/>
      <c r="G16" s="253"/>
      <c r="H16" s="94"/>
      <c r="I16" s="92" t="str">
        <f>IF(H16="","",IF(H16&gt;J16,"〇",IF(H16&lt;J16,"●","△")))</f>
        <v/>
      </c>
      <c r="J16" s="95"/>
      <c r="K16" s="267"/>
      <c r="L16" s="268"/>
      <c r="M16" s="269"/>
      <c r="N16" s="22"/>
      <c r="O16" s="90" t="str">
        <f>IF(N16="","",P16*3+Q16*1)</f>
        <v/>
      </c>
      <c r="P16" s="13" t="str">
        <f t="shared" si="3"/>
        <v/>
      </c>
      <c r="Q16" s="13" t="str">
        <f t="shared" si="4"/>
        <v/>
      </c>
      <c r="R16" s="13" t="str">
        <f t="shared" si="5"/>
        <v/>
      </c>
      <c r="S16" s="20" t="str">
        <f>IF(N16="","",SUM(B16,H16,K16))</f>
        <v/>
      </c>
      <c r="T16" s="20" t="str">
        <f>IF(N16="","",SUM(D16,J16,M16))</f>
        <v/>
      </c>
      <c r="U16" s="62" t="str">
        <f>IF(N16="","",S16-T16)</f>
        <v/>
      </c>
      <c r="V16" s="91"/>
    </row>
    <row r="17" spans="1:22" ht="18" thickBot="1" x14ac:dyDescent="0.2">
      <c r="A17" s="104" t="s">
        <v>160</v>
      </c>
      <c r="B17" s="113"/>
      <c r="C17" s="98" t="str">
        <f>IF(B17="","",IF(B17&gt;D17,"〇",IF(B17&lt;D17,"●","△")))</f>
        <v/>
      </c>
      <c r="D17" s="100"/>
      <c r="E17" s="97"/>
      <c r="F17" s="97" t="str">
        <f>IF(E17="","",IF(E17&gt;G17,"〇",IF(E17&lt;G17,"●","△")))</f>
        <v/>
      </c>
      <c r="G17" s="97"/>
      <c r="H17" s="254"/>
      <c r="I17" s="255"/>
      <c r="J17" s="256"/>
      <c r="K17" s="270"/>
      <c r="L17" s="271"/>
      <c r="M17" s="272"/>
      <c r="N17" s="56"/>
      <c r="O17" s="102" t="str">
        <f>IF(N17="","",P17*3+Q17*1)</f>
        <v/>
      </c>
      <c r="P17" s="14" t="str">
        <f t="shared" si="3"/>
        <v/>
      </c>
      <c r="Q17" s="14" t="str">
        <f t="shared" si="4"/>
        <v/>
      </c>
      <c r="R17" s="14" t="str">
        <f t="shared" si="5"/>
        <v/>
      </c>
      <c r="S17" s="48" t="str">
        <f>IF(N17="","",SUM(E17,B17,K17))</f>
        <v/>
      </c>
      <c r="T17" s="48" t="str">
        <f>IF(N17="","",SUM(G17,D17,M17))</f>
        <v/>
      </c>
      <c r="U17" s="70" t="str">
        <f>IF(N17="","",S17-T17)</f>
        <v/>
      </c>
      <c r="V17" s="108"/>
    </row>
    <row r="18" spans="1:22" ht="18" hidden="1" thickBot="1" x14ac:dyDescent="0.2">
      <c r="A18" s="114"/>
      <c r="B18" s="115"/>
      <c r="C18" s="98"/>
      <c r="D18" s="105"/>
      <c r="E18" s="98"/>
      <c r="F18" s="98"/>
      <c r="G18" s="98"/>
      <c r="H18" s="106"/>
      <c r="I18" s="98"/>
      <c r="J18" s="105"/>
      <c r="K18" s="273"/>
      <c r="L18" s="274"/>
      <c r="M18" s="275"/>
      <c r="N18" s="56"/>
      <c r="O18" s="116" t="str">
        <f>IF(N18="","",P18*3+Q18*1)</f>
        <v/>
      </c>
      <c r="P18" s="48">
        <f>COUNTIF(B18:M18,"○")</f>
        <v>0</v>
      </c>
      <c r="Q18" s="48">
        <f>COUNTIF(B18:M18,"△")</f>
        <v>0</v>
      </c>
      <c r="R18" s="48">
        <f>COUNTIF(B18:M18,"●")</f>
        <v>0</v>
      </c>
      <c r="S18" s="48">
        <f>SUM(B18,E18,H18)</f>
        <v>0</v>
      </c>
      <c r="T18" s="48">
        <f>SUM(D18,G18,J18)</f>
        <v>0</v>
      </c>
      <c r="U18" s="70" t="str">
        <f>IF(N18="","",S18-T18)</f>
        <v/>
      </c>
      <c r="V18" s="108"/>
    </row>
    <row r="19" spans="1:22" x14ac:dyDescent="0.15">
      <c r="A19" s="109"/>
    </row>
    <row r="20" spans="1:22" ht="20.25" customHeight="1" thickBot="1" x14ac:dyDescent="0.2">
      <c r="A20" s="80" t="s">
        <v>225</v>
      </c>
      <c r="B20" s="7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 x14ac:dyDescent="0.2">
      <c r="A21" s="81" t="s">
        <v>213</v>
      </c>
      <c r="B21" s="260" t="str">
        <f>A22</f>
        <v>入間向陽</v>
      </c>
      <c r="C21" s="261"/>
      <c r="D21" s="262"/>
      <c r="E21" s="263" t="str">
        <f>A23</f>
        <v>秋草学園</v>
      </c>
      <c r="F21" s="261"/>
      <c r="G21" s="262"/>
      <c r="H21" s="263" t="str">
        <f>A24</f>
        <v>市立浦和</v>
      </c>
      <c r="I21" s="261"/>
      <c r="J21" s="262"/>
      <c r="K21" s="263" t="str">
        <f>A25</f>
        <v>和光国際</v>
      </c>
      <c r="L21" s="261"/>
      <c r="M21" s="276"/>
      <c r="N21" s="82" t="s">
        <v>214</v>
      </c>
      <c r="O21" s="83" t="s">
        <v>215</v>
      </c>
      <c r="P21" s="84" t="s">
        <v>216</v>
      </c>
      <c r="Q21" s="85" t="s">
        <v>217</v>
      </c>
      <c r="R21" s="17" t="s">
        <v>218</v>
      </c>
      <c r="S21" s="17" t="s">
        <v>219</v>
      </c>
      <c r="T21" s="17" t="s">
        <v>220</v>
      </c>
      <c r="U21" s="29" t="s">
        <v>221</v>
      </c>
      <c r="V21" s="86" t="s">
        <v>222</v>
      </c>
    </row>
    <row r="22" spans="1:22" ht="20.25" customHeight="1" x14ac:dyDescent="0.15">
      <c r="A22" s="8" t="s">
        <v>277</v>
      </c>
      <c r="B22" s="257"/>
      <c r="C22" s="258"/>
      <c r="D22" s="259"/>
      <c r="E22" s="88"/>
      <c r="F22" s="88" t="str">
        <f>IF(E22="","",IF(E22&gt;G22,"〇",IF(E22&lt;G22,"●","△")))</f>
        <v/>
      </c>
      <c r="G22" s="88"/>
      <c r="H22" s="87"/>
      <c r="I22" s="88" t="str">
        <f>IF(H22="","",IF(H22&gt;J22,"〇",IF(H22&lt;J22,"●","△")))</f>
        <v/>
      </c>
      <c r="J22" s="89"/>
      <c r="K22" s="88"/>
      <c r="L22" s="88" t="str">
        <f>IF(K22="","",IF(K22&gt;M22,"〇",IF(K22&lt;M22,"●","△")))</f>
        <v/>
      </c>
      <c r="M22" s="117"/>
      <c r="N22" s="22"/>
      <c r="O22" s="111" t="str">
        <f>IF(N22="","",P22*3+Q22*1)</f>
        <v/>
      </c>
      <c r="P22" s="20" t="str">
        <f t="shared" ref="P22:P25" si="6">IF(N22="","",COUNTIF(B22:M22,"〇"))</f>
        <v/>
      </c>
      <c r="Q22" s="118" t="str">
        <f t="shared" ref="Q22:Q25" si="7">IF(N22="","",COUNTIF(B22:M22,"△"))</f>
        <v/>
      </c>
      <c r="R22" s="20" t="str">
        <f t="shared" ref="R22:R25" si="8">IF(N22="","",COUNTIF(B22:M22,"●"))</f>
        <v/>
      </c>
      <c r="S22" s="20" t="str">
        <f>IF(N22="","",SUM(E22,H22,K22))</f>
        <v/>
      </c>
      <c r="T22" s="20" t="str">
        <f>IF(N22="","",SUM(G22,J22,M22))</f>
        <v/>
      </c>
      <c r="U22" s="62" t="str">
        <f>IF(N22="","",S22-T22)</f>
        <v/>
      </c>
      <c r="V22" s="91"/>
    </row>
    <row r="23" spans="1:22" ht="20.25" customHeight="1" x14ac:dyDescent="0.15">
      <c r="A23" s="8" t="s">
        <v>278</v>
      </c>
      <c r="B23" s="112"/>
      <c r="C23" s="92" t="str">
        <f>IF(B23="","",IF(B23&gt;D23,"〇",IF(B23&lt;D23,"●","△")))</f>
        <v/>
      </c>
      <c r="D23" s="95"/>
      <c r="E23" s="251"/>
      <c r="F23" s="252"/>
      <c r="G23" s="253"/>
      <c r="H23" s="94"/>
      <c r="I23" s="92" t="str">
        <f>IF(H23="","",IF(H23&gt;J23,"〇",IF(H23&lt;J23,"●","△")))</f>
        <v/>
      </c>
      <c r="J23" s="95"/>
      <c r="K23" s="92"/>
      <c r="L23" s="92" t="str">
        <f>IF(K23="","",IF(K23&gt;M23,"〇",IF(K23&lt;M23,"●","△")))</f>
        <v/>
      </c>
      <c r="M23" s="120"/>
      <c r="N23" s="22"/>
      <c r="O23" s="111" t="str">
        <f>IF(N23="","",P23*3+Q23*1)</f>
        <v/>
      </c>
      <c r="P23" s="20" t="str">
        <f t="shared" si="6"/>
        <v/>
      </c>
      <c r="Q23" s="118" t="str">
        <f t="shared" si="7"/>
        <v/>
      </c>
      <c r="R23" s="20" t="str">
        <f t="shared" si="8"/>
        <v/>
      </c>
      <c r="S23" s="20" t="str">
        <f>IF(N23="","",SUM(B23,H23,K23))</f>
        <v/>
      </c>
      <c r="T23" s="20" t="str">
        <f>IF(N23="","",SUM(D23,J23,M23))</f>
        <v/>
      </c>
      <c r="U23" s="50" t="str">
        <f>IF(N23="","",S23-T23)</f>
        <v/>
      </c>
      <c r="V23" s="91"/>
    </row>
    <row r="24" spans="1:22" ht="20.25" customHeight="1" x14ac:dyDescent="0.15">
      <c r="A24" s="8" t="s">
        <v>279</v>
      </c>
      <c r="B24" s="121"/>
      <c r="C24" s="93" t="str">
        <f>IF(B24="","",IF(B24&gt;D24,"〇",IF(B24&lt;D24,"●","△")))</f>
        <v/>
      </c>
      <c r="D24" s="122"/>
      <c r="E24" s="93"/>
      <c r="F24" s="93" t="str">
        <f>IF(E24="","",IF(E24&gt;G24,"〇",IF(E24&lt;G24,"●","△")))</f>
        <v/>
      </c>
      <c r="G24" s="93"/>
      <c r="H24" s="251"/>
      <c r="I24" s="252"/>
      <c r="J24" s="253"/>
      <c r="K24" s="93"/>
      <c r="L24" s="93" t="str">
        <f>IF(K24="","",IF(K24&gt;M24,"〇",IF(K24&lt;M24,"●","△")))</f>
        <v/>
      </c>
      <c r="M24" s="123"/>
      <c r="N24" s="22"/>
      <c r="O24" s="90" t="str">
        <f>IF(N24="","",P24*3+Q24*1)</f>
        <v/>
      </c>
      <c r="P24" s="124" t="str">
        <f t="shared" si="6"/>
        <v/>
      </c>
      <c r="Q24" s="13" t="str">
        <f t="shared" si="7"/>
        <v/>
      </c>
      <c r="R24" s="13" t="str">
        <f t="shared" si="8"/>
        <v/>
      </c>
      <c r="S24" s="13" t="str">
        <f>IF(N24="","",SUM(E24,B24,K24))</f>
        <v/>
      </c>
      <c r="T24" s="13" t="str">
        <f>IF(N24="","",SUM(G24,D24,M24))</f>
        <v/>
      </c>
      <c r="U24" s="50" t="str">
        <f>IF(N24="","",S24-T24)</f>
        <v/>
      </c>
      <c r="V24" s="91"/>
    </row>
    <row r="25" spans="1:22" ht="20.25" customHeight="1" thickBot="1" x14ac:dyDescent="0.2">
      <c r="A25" s="37" t="s">
        <v>280</v>
      </c>
      <c r="B25" s="113"/>
      <c r="C25" s="97" t="str">
        <f>IF(B25="","",IF(B25&gt;D25,"〇",IF(B25&lt;D25,"●","△")))</f>
        <v/>
      </c>
      <c r="D25" s="100"/>
      <c r="E25" s="97"/>
      <c r="F25" s="97" t="str">
        <f>IF(E25="","",IF(E25&gt;G25,"〇",IF(E25&lt;G25,"●","△")))</f>
        <v/>
      </c>
      <c r="G25" s="97"/>
      <c r="H25" s="99"/>
      <c r="I25" s="97" t="str">
        <f>IF(H25="","",IF(H25&gt;J25,"〇",IF(H25&lt;J25,"●","△")))</f>
        <v/>
      </c>
      <c r="J25" s="100"/>
      <c r="K25" s="254"/>
      <c r="L25" s="255"/>
      <c r="M25" s="277"/>
      <c r="N25" s="56"/>
      <c r="O25" s="102" t="str">
        <f>IF(N25="","",P25*3+Q25*1)</f>
        <v/>
      </c>
      <c r="P25" s="14" t="str">
        <f t="shared" si="6"/>
        <v/>
      </c>
      <c r="Q25" s="14" t="str">
        <f t="shared" si="7"/>
        <v/>
      </c>
      <c r="R25" s="14" t="str">
        <f t="shared" si="8"/>
        <v/>
      </c>
      <c r="S25" s="14" t="str">
        <f>IF(N25="","",SUM(E25,H25,B25))</f>
        <v/>
      </c>
      <c r="T25" s="14" t="str">
        <f>IF(N25="","",SUM(G25,J25,D25))</f>
        <v/>
      </c>
      <c r="U25" s="52" t="str">
        <f>IF(N25="","",S25-T25)</f>
        <v/>
      </c>
      <c r="V25" s="103"/>
    </row>
    <row r="26" spans="1:22" ht="20.25" customHeight="1" x14ac:dyDescent="0.15">
      <c r="A26" s="125"/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 x14ac:dyDescent="0.2">
      <c r="A27" s="80" t="s">
        <v>226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 x14ac:dyDescent="0.2">
      <c r="A28" s="81" t="s">
        <v>213</v>
      </c>
      <c r="B28" s="260" t="str">
        <f>A29</f>
        <v>本庄第一</v>
      </c>
      <c r="C28" s="261"/>
      <c r="D28" s="262"/>
      <c r="E28" s="263" t="str">
        <f>A30</f>
        <v>宮代</v>
      </c>
      <c r="F28" s="261"/>
      <c r="G28" s="262"/>
      <c r="H28" s="263" t="str">
        <f>A31</f>
        <v>越ヶ谷</v>
      </c>
      <c r="I28" s="261"/>
      <c r="J28" s="262"/>
      <c r="K28" s="263" t="str">
        <f>A32</f>
        <v>所沢</v>
      </c>
      <c r="L28" s="261"/>
      <c r="M28" s="276"/>
      <c r="N28" s="82" t="s">
        <v>214</v>
      </c>
      <c r="O28" s="83" t="s">
        <v>215</v>
      </c>
      <c r="P28" s="84" t="s">
        <v>216</v>
      </c>
      <c r="Q28" s="85" t="s">
        <v>217</v>
      </c>
      <c r="R28" s="17" t="s">
        <v>218</v>
      </c>
      <c r="S28" s="17" t="s">
        <v>219</v>
      </c>
      <c r="T28" s="17" t="s">
        <v>220</v>
      </c>
      <c r="U28" s="47" t="s">
        <v>221</v>
      </c>
      <c r="V28" s="86" t="s">
        <v>222</v>
      </c>
    </row>
    <row r="29" spans="1:22" ht="20.25" customHeight="1" x14ac:dyDescent="0.15">
      <c r="A29" s="119" t="s">
        <v>281</v>
      </c>
      <c r="B29" s="257"/>
      <c r="C29" s="258"/>
      <c r="D29" s="259"/>
      <c r="E29" s="88"/>
      <c r="F29" s="88" t="str">
        <f>IF(E29="","",IF(E29&gt;G29,"〇",IF(E29&lt;G29,"●","△")))</f>
        <v/>
      </c>
      <c r="G29" s="88"/>
      <c r="H29" s="87"/>
      <c r="I29" s="88" t="str">
        <f>IF(H29="","",IF(H29&gt;J29,"〇",IF(H29&lt;J29,"●","△")))</f>
        <v/>
      </c>
      <c r="J29" s="89"/>
      <c r="K29" s="88"/>
      <c r="L29" s="88" t="str">
        <f>IF(K29="","",IF(K29&gt;M29,"〇",IF(K29&lt;M29,"●","△")))</f>
        <v/>
      </c>
      <c r="M29" s="117"/>
      <c r="N29" s="22"/>
      <c r="O29" s="90" t="str">
        <f>IF(N29="","",P29*3+Q29*1)</f>
        <v/>
      </c>
      <c r="P29" s="13" t="str">
        <f t="shared" ref="P29:P32" si="9">IF(N29="","",COUNTIF(B29:M29,"〇"))</f>
        <v/>
      </c>
      <c r="Q29" s="13" t="str">
        <f t="shared" ref="Q29:Q32" si="10">IF(N29="","",COUNTIF(B29:M29,"△"))</f>
        <v/>
      </c>
      <c r="R29" s="13" t="str">
        <f t="shared" ref="R29:R32" si="11">IF(N29="","",COUNTIF(B29:M29,"●"))</f>
        <v/>
      </c>
      <c r="S29" s="13" t="str">
        <f>IF(N29="","",SUM(E29,H29,K29))</f>
        <v/>
      </c>
      <c r="T29" s="13" t="str">
        <f>IF(N29="","",SUM(G29,J29,M29))</f>
        <v/>
      </c>
      <c r="U29" s="10" t="str">
        <f>IF(N29="","",S29-T29)</f>
        <v/>
      </c>
      <c r="V29" s="127"/>
    </row>
    <row r="30" spans="1:22" ht="20.25" customHeight="1" x14ac:dyDescent="0.15">
      <c r="A30" s="119" t="s">
        <v>282</v>
      </c>
      <c r="B30" s="112"/>
      <c r="C30" s="92" t="str">
        <f>IF(B30="","",IF(B30&gt;D30,"〇",IF(B30&lt;D30,"●","△")))</f>
        <v/>
      </c>
      <c r="D30" s="95"/>
      <c r="E30" s="251"/>
      <c r="F30" s="252"/>
      <c r="G30" s="253"/>
      <c r="H30" s="94"/>
      <c r="I30" s="92" t="str">
        <f>IF(H30="","",IF(H30&gt;J30,"〇",IF(H30&lt;J30,"●","△")))</f>
        <v/>
      </c>
      <c r="J30" s="95"/>
      <c r="K30" s="92"/>
      <c r="L30" s="92" t="str">
        <f>IF(K30="","",IF(K30&gt;M30,"〇",IF(K30&lt;M30,"●","△")))</f>
        <v/>
      </c>
      <c r="M30" s="120"/>
      <c r="N30" s="22"/>
      <c r="O30" s="90" t="str">
        <f>IF(N30="","",P30*3+Q30*1)</f>
        <v/>
      </c>
      <c r="P30" s="13" t="str">
        <f t="shared" si="9"/>
        <v/>
      </c>
      <c r="Q30" s="13" t="str">
        <f t="shared" si="10"/>
        <v/>
      </c>
      <c r="R30" s="13" t="str">
        <f t="shared" si="11"/>
        <v/>
      </c>
      <c r="S30" s="13" t="str">
        <f>IF(N30="","",SUM(B30,H30,K30))</f>
        <v/>
      </c>
      <c r="T30" s="13" t="str">
        <f>IF(N30="","",SUM(D30,J30,M30))</f>
        <v/>
      </c>
      <c r="U30" s="10" t="str">
        <f>IF(N30="","",S30-T30)</f>
        <v/>
      </c>
      <c r="V30" s="127"/>
    </row>
    <row r="31" spans="1:22" ht="20.25" customHeight="1" x14ac:dyDescent="0.15">
      <c r="A31" s="119" t="s">
        <v>283</v>
      </c>
      <c r="B31" s="121"/>
      <c r="C31" s="93" t="str">
        <f>IF(B31="","",IF(B31&gt;D31,"〇",IF(B31&lt;D31,"●","△")))</f>
        <v/>
      </c>
      <c r="D31" s="122"/>
      <c r="E31" s="93"/>
      <c r="F31" s="93" t="str">
        <f>IF(E31="","",IF(E31&gt;G31,"〇",IF(E31&lt;G31,"●","△")))</f>
        <v/>
      </c>
      <c r="G31" s="93"/>
      <c r="H31" s="251"/>
      <c r="I31" s="252"/>
      <c r="J31" s="253"/>
      <c r="K31" s="93"/>
      <c r="L31" s="93" t="str">
        <f>IF(K31="","",IF(K31&gt;M31,"〇",IF(K31&lt;M31,"●","△")))</f>
        <v/>
      </c>
      <c r="M31" s="123"/>
      <c r="N31" s="22"/>
      <c r="O31" s="90" t="str">
        <f>IF(N31="","",P31*3+Q31*1)</f>
        <v/>
      </c>
      <c r="P31" s="13" t="str">
        <f t="shared" si="9"/>
        <v/>
      </c>
      <c r="Q31" s="13" t="str">
        <f t="shared" si="10"/>
        <v/>
      </c>
      <c r="R31" s="13" t="str">
        <f t="shared" si="11"/>
        <v/>
      </c>
      <c r="S31" s="13" t="str">
        <f>IF(N31="","",SUM(E31,B31,K31))</f>
        <v/>
      </c>
      <c r="T31" s="13" t="str">
        <f>IF(N31="","",SUM(G31,D31,M31))</f>
        <v/>
      </c>
      <c r="U31" s="10" t="str">
        <f>IF(N31="","",S31-T31)</f>
        <v/>
      </c>
      <c r="V31" s="127"/>
    </row>
    <row r="32" spans="1:22" ht="20.25" customHeight="1" thickBot="1" x14ac:dyDescent="0.2">
      <c r="A32" s="104" t="s">
        <v>284</v>
      </c>
      <c r="B32" s="113"/>
      <c r="C32" s="97" t="str">
        <f>IF(B32="","",IF(B32&gt;D32,"〇",IF(B32&lt;D32,"●","△")))</f>
        <v/>
      </c>
      <c r="D32" s="100"/>
      <c r="E32" s="97"/>
      <c r="F32" s="97" t="str">
        <f>IF(E32="","",IF(E32&gt;G32,"〇",IF(E32&lt;G32,"●","△")))</f>
        <v/>
      </c>
      <c r="G32" s="97"/>
      <c r="H32" s="99"/>
      <c r="I32" s="97" t="str">
        <f>IF(H32="","",IF(H32&gt;J32,"〇",IF(H32&lt;J32,"●","△")))</f>
        <v/>
      </c>
      <c r="J32" s="100"/>
      <c r="K32" s="254"/>
      <c r="L32" s="255"/>
      <c r="M32" s="277"/>
      <c r="N32" s="101"/>
      <c r="O32" s="102" t="str">
        <f>IF(N32="","",P32*3+Q32*1)</f>
        <v/>
      </c>
      <c r="P32" s="14" t="str">
        <f t="shared" si="9"/>
        <v/>
      </c>
      <c r="Q32" s="14" t="str">
        <f t="shared" si="10"/>
        <v/>
      </c>
      <c r="R32" s="14" t="str">
        <f t="shared" si="11"/>
        <v/>
      </c>
      <c r="S32" s="14" t="str">
        <f>IF(N32="","",SUM(E32,H32,B32))</f>
        <v/>
      </c>
      <c r="T32" s="14" t="str">
        <f>IF(N32="","",SUM(G32,J32,D32))</f>
        <v/>
      </c>
      <c r="U32" s="19" t="str">
        <f>IF(N32="","",S32-T32)</f>
        <v/>
      </c>
      <c r="V32" s="103"/>
    </row>
    <row r="33" spans="1:22" ht="20.25" customHeight="1" x14ac:dyDescent="0.15">
      <c r="A33" s="128"/>
      <c r="B33" s="128"/>
      <c r="C33" s="7"/>
      <c r="D33" s="7"/>
      <c r="E33" s="7"/>
      <c r="F33" s="7"/>
      <c r="G33" s="7"/>
      <c r="H33" s="7"/>
      <c r="I33" s="7"/>
      <c r="J33" s="7"/>
    </row>
    <row r="34" spans="1:22" ht="20.25" customHeight="1" thickBot="1" x14ac:dyDescent="0.2">
      <c r="A34" s="80" t="s">
        <v>227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 x14ac:dyDescent="0.2">
      <c r="A35" s="81" t="s">
        <v>228</v>
      </c>
      <c r="B35" s="260" t="str">
        <f>A36</f>
        <v>南稜</v>
      </c>
      <c r="C35" s="261"/>
      <c r="D35" s="262"/>
      <c r="E35" s="263" t="str">
        <f>A37</f>
        <v>川口総合</v>
      </c>
      <c r="F35" s="261"/>
      <c r="G35" s="262"/>
      <c r="H35" s="263" t="str">
        <f>A38</f>
        <v>大宮武蔵野</v>
      </c>
      <c r="I35" s="261"/>
      <c r="J35" s="262"/>
      <c r="K35" s="263" t="str">
        <f>A39</f>
        <v>自由の森</v>
      </c>
      <c r="L35" s="261"/>
      <c r="M35" s="276"/>
      <c r="N35" s="82" t="s">
        <v>214</v>
      </c>
      <c r="O35" s="83" t="s">
        <v>229</v>
      </c>
      <c r="P35" s="84" t="s">
        <v>230</v>
      </c>
      <c r="Q35" s="85" t="s">
        <v>231</v>
      </c>
      <c r="R35" s="17" t="s">
        <v>232</v>
      </c>
      <c r="S35" s="17" t="s">
        <v>233</v>
      </c>
      <c r="T35" s="17" t="s">
        <v>234</v>
      </c>
      <c r="U35" s="47" t="s">
        <v>235</v>
      </c>
      <c r="V35" s="86" t="s">
        <v>236</v>
      </c>
    </row>
    <row r="36" spans="1:22" ht="20.25" customHeight="1" x14ac:dyDescent="0.15">
      <c r="A36" s="119" t="s">
        <v>285</v>
      </c>
      <c r="B36" s="257"/>
      <c r="C36" s="258"/>
      <c r="D36" s="259"/>
      <c r="E36" s="88"/>
      <c r="F36" s="88" t="str">
        <f>IF(E36="","",IF(E36&gt;G36,"〇",IF(E36&lt;G36,"●","△")))</f>
        <v/>
      </c>
      <c r="G36" s="88"/>
      <c r="H36" s="87"/>
      <c r="I36" s="88" t="str">
        <f>IF(H36="","",IF(H36&gt;J36,"〇",IF(H36&lt;J36,"●","△")))</f>
        <v/>
      </c>
      <c r="J36" s="89"/>
      <c r="K36" s="88"/>
      <c r="L36" s="88" t="str">
        <f>IF(K36="","",IF(K36&gt;M36,"〇",IF(K36&lt;M36,"●","△")))</f>
        <v/>
      </c>
      <c r="M36" s="117"/>
      <c r="N36" s="22"/>
      <c r="O36" s="90" t="str">
        <f>IF(N36="","",P36*3+Q36*1)</f>
        <v/>
      </c>
      <c r="P36" s="13" t="str">
        <f t="shared" ref="P36:P39" si="12">IF(N36="","",COUNTIF(B36:M36,"〇"))</f>
        <v/>
      </c>
      <c r="Q36" s="13" t="str">
        <f t="shared" ref="Q36:Q39" si="13">IF(N36="","",COUNTIF(B36:M36,"△"))</f>
        <v/>
      </c>
      <c r="R36" s="13" t="str">
        <f t="shared" ref="R36:R39" si="14">IF(N36="","",COUNTIF(B36:M36,"●"))</f>
        <v/>
      </c>
      <c r="S36" s="13" t="str">
        <f>IF(N36="","",SUM(E36,H36,K36))</f>
        <v/>
      </c>
      <c r="T36" s="13" t="str">
        <f>IF(N36="","",SUM(G36,J36,M36))</f>
        <v/>
      </c>
      <c r="U36" s="10" t="str">
        <f>IF(N36="","",S36-T36)</f>
        <v/>
      </c>
      <c r="V36" s="127"/>
    </row>
    <row r="37" spans="1:22" ht="20.25" customHeight="1" x14ac:dyDescent="0.15">
      <c r="A37" s="119" t="s">
        <v>286</v>
      </c>
      <c r="B37" s="112"/>
      <c r="C37" s="92" t="str">
        <f>IF(B37="","",IF(B37&gt;D37,"〇",IF(B37&lt;D37,"●","△")))</f>
        <v/>
      </c>
      <c r="D37" s="95"/>
      <c r="E37" s="251"/>
      <c r="F37" s="252"/>
      <c r="G37" s="253"/>
      <c r="H37" s="94"/>
      <c r="I37" s="88" t="str">
        <f>IF(H37="","",IF(H37&gt;J37,"〇",IF(H37&lt;J37,"●","△")))</f>
        <v/>
      </c>
      <c r="J37" s="95"/>
      <c r="K37" s="92"/>
      <c r="L37" s="92" t="str">
        <f>IF(K37="","",IF(K37&gt;M37,"〇",IF(K37&lt;M37,"●","△")))</f>
        <v/>
      </c>
      <c r="M37" s="120"/>
      <c r="N37" s="22"/>
      <c r="O37" s="90" t="str">
        <f>IF(N37="","",P37*3+Q37*1)</f>
        <v/>
      </c>
      <c r="P37" s="13" t="str">
        <f t="shared" si="12"/>
        <v/>
      </c>
      <c r="Q37" s="13" t="str">
        <f t="shared" si="13"/>
        <v/>
      </c>
      <c r="R37" s="13" t="str">
        <f t="shared" si="14"/>
        <v/>
      </c>
      <c r="S37" s="13" t="str">
        <f>IF(N37="","",SUM(B37,H37,K37))</f>
        <v/>
      </c>
      <c r="T37" s="13" t="str">
        <f>IF(N37="","",SUM(D37,J37,M37))</f>
        <v/>
      </c>
      <c r="U37" s="10" t="str">
        <f>IF(N37="","",S37-T37)</f>
        <v/>
      </c>
      <c r="V37" s="127"/>
    </row>
    <row r="38" spans="1:22" ht="20.25" customHeight="1" x14ac:dyDescent="0.15">
      <c r="A38" s="119" t="s">
        <v>287</v>
      </c>
      <c r="B38" s="121"/>
      <c r="C38" s="93" t="str">
        <f>IF(B38="","",IF(B38&gt;D38,"〇",IF(B38&lt;D38,"●","△")))</f>
        <v/>
      </c>
      <c r="D38" s="122"/>
      <c r="E38" s="93"/>
      <c r="F38" s="93" t="str">
        <f>IF(E38="","",IF(E38&gt;G38,"〇",IF(E38&lt;G38,"●","△")))</f>
        <v/>
      </c>
      <c r="G38" s="93"/>
      <c r="H38" s="251"/>
      <c r="I38" s="252"/>
      <c r="J38" s="253"/>
      <c r="K38" s="93"/>
      <c r="L38" s="93" t="str">
        <f>IF(K38="","",IF(K38&gt;M38,"〇",IF(K38&lt;M38,"●","△")))</f>
        <v/>
      </c>
      <c r="M38" s="123"/>
      <c r="N38" s="22"/>
      <c r="O38" s="90" t="str">
        <f>IF(N38="","",P38*3+Q38*1)</f>
        <v/>
      </c>
      <c r="P38" s="13" t="str">
        <f t="shared" si="12"/>
        <v/>
      </c>
      <c r="Q38" s="13" t="str">
        <f t="shared" si="13"/>
        <v/>
      </c>
      <c r="R38" s="13" t="str">
        <f t="shared" si="14"/>
        <v/>
      </c>
      <c r="S38" s="13" t="str">
        <f>IF(N38="","",SUM(E38,B38,K38))</f>
        <v/>
      </c>
      <c r="T38" s="13" t="str">
        <f>IF(N38="","",SUM(G38,D38,M38))</f>
        <v/>
      </c>
      <c r="U38" s="10" t="str">
        <f>IF(N38="","",S38-T38)</f>
        <v/>
      </c>
      <c r="V38" s="127"/>
    </row>
    <row r="39" spans="1:22" ht="20.25" customHeight="1" thickBot="1" x14ac:dyDescent="0.2">
      <c r="A39" s="104" t="s">
        <v>288</v>
      </c>
      <c r="B39" s="113"/>
      <c r="C39" s="97" t="str">
        <f>IF(B39="","",IF(B39&gt;D39,"〇",IF(B39&lt;D39,"●","△")))</f>
        <v/>
      </c>
      <c r="D39" s="100"/>
      <c r="E39" s="97"/>
      <c r="F39" s="97" t="str">
        <f>IF(E39="","",IF(E39&gt;G39,"〇",IF(E39&lt;G39,"●","△")))</f>
        <v/>
      </c>
      <c r="G39" s="97"/>
      <c r="H39" s="99"/>
      <c r="I39" s="97" t="str">
        <f>IF(H39="","",IF(H39&gt;J39,"〇",IF(H39&lt;J39,"●","△")))</f>
        <v/>
      </c>
      <c r="J39" s="100"/>
      <c r="K39" s="254"/>
      <c r="L39" s="255"/>
      <c r="M39" s="277"/>
      <c r="N39" s="101"/>
      <c r="O39" s="102" t="str">
        <f>IF(N39="","",P39*3+Q39*1)</f>
        <v/>
      </c>
      <c r="P39" s="14" t="str">
        <f t="shared" si="12"/>
        <v/>
      </c>
      <c r="Q39" s="14" t="str">
        <f t="shared" si="13"/>
        <v/>
      </c>
      <c r="R39" s="14" t="str">
        <f t="shared" si="14"/>
        <v/>
      </c>
      <c r="S39" s="14" t="str">
        <f>IF(N39="","",SUM(E39,H39,B39))</f>
        <v/>
      </c>
      <c r="T39" s="14" t="str">
        <f>IF(N39="","",SUM(G39,J39,D39))</f>
        <v/>
      </c>
      <c r="U39" s="19" t="str">
        <f>IF(N39="","",S39-T39)</f>
        <v/>
      </c>
      <c r="V39" s="103"/>
    </row>
    <row r="40" spans="1:22" ht="20.25" customHeight="1" x14ac:dyDescent="0.15">
      <c r="A40" s="128"/>
      <c r="B40" s="128"/>
      <c r="C40" s="7"/>
      <c r="D40" s="7"/>
      <c r="E40" s="7"/>
      <c r="F40" s="7"/>
      <c r="G40" s="7"/>
      <c r="H40" s="7"/>
      <c r="I40" s="7"/>
      <c r="J40" s="7"/>
    </row>
    <row r="41" spans="1:22" ht="20.25" customHeight="1" thickBot="1" x14ac:dyDescent="0.2">
      <c r="A41" s="80" t="s">
        <v>237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 x14ac:dyDescent="0.2">
      <c r="A42" s="81" t="s">
        <v>238</v>
      </c>
      <c r="B42" s="260" t="str">
        <f>A43</f>
        <v>埼玉平成</v>
      </c>
      <c r="C42" s="261"/>
      <c r="D42" s="262"/>
      <c r="E42" s="263" t="str">
        <f>A44</f>
        <v>大妻嵐山</v>
      </c>
      <c r="F42" s="261"/>
      <c r="G42" s="262"/>
      <c r="H42" s="263" t="str">
        <f>A45</f>
        <v>寄・北・農</v>
      </c>
      <c r="I42" s="261"/>
      <c r="J42" s="262"/>
      <c r="K42" s="263" t="str">
        <f>A46</f>
        <v>庄和</v>
      </c>
      <c r="L42" s="261"/>
      <c r="M42" s="276"/>
      <c r="N42" s="82" t="s">
        <v>214</v>
      </c>
      <c r="O42" s="83" t="s">
        <v>229</v>
      </c>
      <c r="P42" s="84" t="s">
        <v>239</v>
      </c>
      <c r="Q42" s="85" t="s">
        <v>240</v>
      </c>
      <c r="R42" s="17" t="s">
        <v>241</v>
      </c>
      <c r="S42" s="17" t="s">
        <v>242</v>
      </c>
      <c r="T42" s="17" t="s">
        <v>243</v>
      </c>
      <c r="U42" s="47" t="s">
        <v>244</v>
      </c>
      <c r="V42" s="86" t="s">
        <v>245</v>
      </c>
    </row>
    <row r="43" spans="1:22" ht="20.25" customHeight="1" x14ac:dyDescent="0.15">
      <c r="A43" s="119" t="s">
        <v>289</v>
      </c>
      <c r="B43" s="257"/>
      <c r="C43" s="258"/>
      <c r="D43" s="259"/>
      <c r="E43" s="88"/>
      <c r="F43" s="88" t="str">
        <f>IF(E43="","",IF(E43&gt;G43,"〇",IF(E43&lt;G43,"●","△")))</f>
        <v/>
      </c>
      <c r="G43" s="88"/>
      <c r="H43" s="87"/>
      <c r="I43" s="88" t="str">
        <f>IF(H43="","",IF(H43&gt;J43,"〇",IF(H43&lt;J43,"●","△")))</f>
        <v/>
      </c>
      <c r="J43" s="89"/>
      <c r="K43" s="88"/>
      <c r="L43" s="88" t="str">
        <f>IF(K43="","",IF(K43&gt;M43,"〇",IF(K43&lt;M43,"●","△")))</f>
        <v/>
      </c>
      <c r="M43" s="117"/>
      <c r="N43" s="22"/>
      <c r="O43" s="90" t="str">
        <f>IF(N43="","",P43*3+Q43*1)</f>
        <v/>
      </c>
      <c r="P43" s="13" t="str">
        <f t="shared" ref="P43:P46" si="15">IF(N43="","",COUNTIF(B43:M43,"〇"))</f>
        <v/>
      </c>
      <c r="Q43" s="13" t="str">
        <f t="shared" ref="Q43:Q46" si="16">IF(N43="","",COUNTIF(B43:M43,"△"))</f>
        <v/>
      </c>
      <c r="R43" s="13" t="str">
        <f t="shared" ref="R43:R46" si="17">IF(N43="","",COUNTIF(B43:M43,"●"))</f>
        <v/>
      </c>
      <c r="S43" s="13" t="str">
        <f>IF(N43="","",SUM(E43,H43,K43))</f>
        <v/>
      </c>
      <c r="T43" s="13" t="str">
        <f>IF(N43="","",SUM(G43,J43,M43))</f>
        <v/>
      </c>
      <c r="U43" s="10" t="str">
        <f>IF(N43="","",S43-T43)</f>
        <v/>
      </c>
      <c r="V43" s="127"/>
    </row>
    <row r="44" spans="1:22" ht="20.25" customHeight="1" x14ac:dyDescent="0.15">
      <c r="A44" s="119" t="s">
        <v>290</v>
      </c>
      <c r="B44" s="112"/>
      <c r="C44" s="92" t="str">
        <f>IF(B44="","",IF(B44&gt;D44,"〇",IF(B44&lt;D44,"●","△")))</f>
        <v/>
      </c>
      <c r="D44" s="95"/>
      <c r="E44" s="251"/>
      <c r="F44" s="252"/>
      <c r="G44" s="253"/>
      <c r="H44" s="94"/>
      <c r="I44" s="92" t="str">
        <f>IF(H44="","",IF(H44&gt;J44,"〇",IF(H44&lt;J44,"●","△")))</f>
        <v/>
      </c>
      <c r="J44" s="95"/>
      <c r="K44" s="92"/>
      <c r="L44" s="92" t="str">
        <f>IF(K44="","",IF(K44&gt;M44,"〇",IF(K44&lt;M44,"●","△")))</f>
        <v/>
      </c>
      <c r="M44" s="120"/>
      <c r="N44" s="22"/>
      <c r="O44" s="90" t="str">
        <f>IF(N44="","",P44*3+Q44*1)</f>
        <v/>
      </c>
      <c r="P44" s="13" t="str">
        <f t="shared" si="15"/>
        <v/>
      </c>
      <c r="Q44" s="13" t="str">
        <f t="shared" si="16"/>
        <v/>
      </c>
      <c r="R44" s="13" t="str">
        <f t="shared" si="17"/>
        <v/>
      </c>
      <c r="S44" s="13" t="str">
        <f>IF(N44="","",SUM(B44,H44,K44))</f>
        <v/>
      </c>
      <c r="T44" s="13" t="str">
        <f>IF(N44="","",SUM(D44,J44,M44))</f>
        <v/>
      </c>
      <c r="U44" s="10" t="str">
        <f>IF(N44="","",S44-T44)</f>
        <v/>
      </c>
      <c r="V44" s="127"/>
    </row>
    <row r="45" spans="1:22" ht="20.25" customHeight="1" x14ac:dyDescent="0.15">
      <c r="A45" s="119" t="s">
        <v>291</v>
      </c>
      <c r="B45" s="121"/>
      <c r="C45" s="93" t="str">
        <f>IF(B45="","",IF(B45&gt;D45,"〇",IF(B45&lt;D45,"●","△")))</f>
        <v/>
      </c>
      <c r="D45" s="122"/>
      <c r="E45" s="93"/>
      <c r="F45" s="93" t="str">
        <f>IF(E45="","",IF(E45&gt;G45,"〇",IF(E45&lt;G45,"●","△")))</f>
        <v/>
      </c>
      <c r="G45" s="93"/>
      <c r="H45" s="251"/>
      <c r="I45" s="252"/>
      <c r="J45" s="253"/>
      <c r="K45" s="93"/>
      <c r="L45" s="93" t="str">
        <f>IF(K45="","",IF(K45&gt;M45,"〇",IF(K45&lt;M45,"●","△")))</f>
        <v/>
      </c>
      <c r="M45" s="123"/>
      <c r="N45" s="22"/>
      <c r="O45" s="90" t="str">
        <f>IF(N45="","",P45*3+Q45*1)</f>
        <v/>
      </c>
      <c r="P45" s="13" t="str">
        <f t="shared" si="15"/>
        <v/>
      </c>
      <c r="Q45" s="13" t="str">
        <f t="shared" si="16"/>
        <v/>
      </c>
      <c r="R45" s="13" t="str">
        <f t="shared" si="17"/>
        <v/>
      </c>
      <c r="S45" s="13" t="str">
        <f>IF(N45="","",SUM(E45,B45,K45))</f>
        <v/>
      </c>
      <c r="T45" s="13" t="str">
        <f>IF(N45="","",SUM(G45,D45,M45))</f>
        <v/>
      </c>
      <c r="U45" s="10" t="str">
        <f>IF(N45="","",S45-T45)</f>
        <v/>
      </c>
      <c r="V45" s="127"/>
    </row>
    <row r="46" spans="1:22" ht="20.25" customHeight="1" thickBot="1" x14ac:dyDescent="0.2">
      <c r="A46" s="104" t="s">
        <v>292</v>
      </c>
      <c r="B46" s="113"/>
      <c r="C46" s="97" t="str">
        <f>IF(B46="","",IF(B46&gt;D46,"〇",IF(B46&lt;D46,"●","△")))</f>
        <v/>
      </c>
      <c r="D46" s="100"/>
      <c r="E46" s="97"/>
      <c r="F46" s="97" t="str">
        <f>IF(E46="","",IF(E46&gt;G46,"〇",IF(E46&lt;G46,"●","△")))</f>
        <v/>
      </c>
      <c r="G46" s="97"/>
      <c r="H46" s="99"/>
      <c r="I46" s="97" t="str">
        <f>IF(H46="","",IF(H46&gt;J46,"〇",IF(H46&lt;J46,"●","△")))</f>
        <v/>
      </c>
      <c r="J46" s="100"/>
      <c r="K46" s="254"/>
      <c r="L46" s="255"/>
      <c r="M46" s="277"/>
      <c r="N46" s="101"/>
      <c r="O46" s="102" t="str">
        <f>IF(N46="","",P46*3+Q46*1)</f>
        <v/>
      </c>
      <c r="P46" s="14" t="str">
        <f t="shared" si="15"/>
        <v/>
      </c>
      <c r="Q46" s="14" t="str">
        <f t="shared" si="16"/>
        <v/>
      </c>
      <c r="R46" s="14" t="str">
        <f t="shared" si="17"/>
        <v/>
      </c>
      <c r="S46" s="14" t="str">
        <f>IF(N46="","",SUM(E46,H46,B46))</f>
        <v/>
      </c>
      <c r="T46" s="14" t="str">
        <f>IF(N46="","",SUM(G46,J46,D46))</f>
        <v/>
      </c>
      <c r="U46" s="19" t="str">
        <f>IF(N46="","",S46-T46)</f>
        <v/>
      </c>
      <c r="V46" s="103"/>
    </row>
    <row r="47" spans="1:22" ht="25.5" customHeight="1" x14ac:dyDescent="0.15">
      <c r="A47" s="128"/>
      <c r="B47" s="126" t="s">
        <v>293</v>
      </c>
      <c r="N47" s="128"/>
      <c r="O47" s="7"/>
      <c r="P47" s="7"/>
      <c r="Q47" s="7"/>
      <c r="R47" s="7"/>
      <c r="S47" s="7"/>
      <c r="T47" s="7"/>
      <c r="U47" s="7"/>
      <c r="V47" s="7"/>
    </row>
    <row r="48" spans="1:22" ht="21.75" customHeight="1" thickBot="1" x14ac:dyDescent="0.2">
      <c r="A48" s="80" t="s">
        <v>246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 x14ac:dyDescent="0.2">
      <c r="A49" s="129" t="s">
        <v>247</v>
      </c>
      <c r="B49" s="260" t="str">
        <f>A50</f>
        <v>山村学園</v>
      </c>
      <c r="C49" s="261"/>
      <c r="D49" s="262"/>
      <c r="E49" s="263" t="str">
        <f>A51</f>
        <v>松山女子</v>
      </c>
      <c r="F49" s="261"/>
      <c r="G49" s="262"/>
      <c r="H49" s="263" t="str">
        <f>A52</f>
        <v>大宮南</v>
      </c>
      <c r="I49" s="261"/>
      <c r="J49" s="262"/>
      <c r="K49" s="263" t="str">
        <f>A53</f>
        <v>埼玉栄</v>
      </c>
      <c r="L49" s="261"/>
      <c r="M49" s="276"/>
      <c r="N49" s="82" t="s">
        <v>214</v>
      </c>
      <c r="O49" s="83" t="s">
        <v>248</v>
      </c>
      <c r="P49" s="84" t="s">
        <v>249</v>
      </c>
      <c r="Q49" s="85" t="s">
        <v>250</v>
      </c>
      <c r="R49" s="17" t="s">
        <v>251</v>
      </c>
      <c r="S49" s="17" t="s">
        <v>252</v>
      </c>
      <c r="T49" s="17" t="s">
        <v>253</v>
      </c>
      <c r="U49" s="47" t="s">
        <v>244</v>
      </c>
      <c r="V49" s="86" t="s">
        <v>254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5" ht="20.25" customHeight="1" x14ac:dyDescent="0.15">
      <c r="A50" s="119" t="s">
        <v>294</v>
      </c>
      <c r="B50" s="257"/>
      <c r="C50" s="258"/>
      <c r="D50" s="259"/>
      <c r="E50" s="88"/>
      <c r="F50" s="88" t="str">
        <f>IF(E50="","",IF(E50&gt;G50,"〇",IF(E50&lt;G50,"●","△")))</f>
        <v/>
      </c>
      <c r="G50" s="88"/>
      <c r="H50" s="87"/>
      <c r="I50" s="88" t="str">
        <f>IF(H50="","",IF(H50&gt;J50,"〇",IF(H50&lt;J50,"●","△")))</f>
        <v/>
      </c>
      <c r="J50" s="89"/>
      <c r="K50" s="88"/>
      <c r="L50" s="88" t="str">
        <f>IF(K50="","",IF(K50&gt;M50,"〇",IF(K50&lt;M50,"●","△")))</f>
        <v/>
      </c>
      <c r="M50" s="117"/>
      <c r="N50" s="22"/>
      <c r="O50" s="90" t="str">
        <f>IF(N50="","",P50*3+Q50*1)</f>
        <v/>
      </c>
      <c r="P50" s="13" t="str">
        <f>IF(N50="","",COUNTIF(B50:M50,"〇"))</f>
        <v/>
      </c>
      <c r="Q50" s="13" t="str">
        <f t="shared" ref="Q50:Q53" si="18">IF(N50="","",COUNTIF(B50:M50,"△"))</f>
        <v/>
      </c>
      <c r="R50" s="13" t="str">
        <f t="shared" ref="R50:R53" si="19">IF(N50="","",COUNTIF(B50:M50,"●"))</f>
        <v/>
      </c>
      <c r="S50" s="13" t="str">
        <f>IF(N50="","",SUM(E50,H50,K50))</f>
        <v/>
      </c>
      <c r="T50" s="13" t="str">
        <f>IF(N50="","",SUM(G50,J50,M50))</f>
        <v/>
      </c>
      <c r="U50" s="10" t="str">
        <f>IF(N50="","",S50-T50)</f>
        <v/>
      </c>
      <c r="V50" s="127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5" ht="20.25" customHeight="1" x14ac:dyDescent="0.15">
      <c r="A51" s="119" t="s">
        <v>295</v>
      </c>
      <c r="B51" s="112"/>
      <c r="C51" s="92" t="str">
        <f>IF(B51="","",IF(B51&gt;D51,"〇",IF(B51&lt;D51,"●","△")))</f>
        <v/>
      </c>
      <c r="D51" s="95"/>
      <c r="E51" s="251"/>
      <c r="F51" s="252"/>
      <c r="G51" s="253"/>
      <c r="H51" s="94"/>
      <c r="I51" s="92" t="str">
        <f>IF(H51="","",IF(H51&gt;J51,"〇",IF(H51&lt;J51,"●","△")))</f>
        <v/>
      </c>
      <c r="J51" s="95"/>
      <c r="K51" s="92"/>
      <c r="L51" s="92" t="str">
        <f>IF(K51="","",IF(K51&gt;M51,"〇",IF(K51&lt;M51,"●","△")))</f>
        <v/>
      </c>
      <c r="M51" s="120"/>
      <c r="N51" s="22"/>
      <c r="O51" s="90" t="str">
        <f>IF(N51="","",P51*3+Q51*1)</f>
        <v/>
      </c>
      <c r="P51" s="13" t="str">
        <f t="shared" ref="P51:P53" si="20">IF(N51="","",COUNTIF(B51:M51,"〇"))</f>
        <v/>
      </c>
      <c r="Q51" s="13" t="str">
        <f t="shared" si="18"/>
        <v/>
      </c>
      <c r="R51" s="13" t="str">
        <f t="shared" si="19"/>
        <v/>
      </c>
      <c r="S51" s="13" t="str">
        <f>IF(N51="","",SUM(B51,H51,K51))</f>
        <v/>
      </c>
      <c r="T51" s="13" t="str">
        <f>IF(N51="","",SUM(D51,J51,M51))</f>
        <v/>
      </c>
      <c r="U51" s="10" t="str">
        <f>IF(N51="","",S51-T51)</f>
        <v/>
      </c>
      <c r="V51" s="127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5" ht="20.25" customHeight="1" x14ac:dyDescent="0.15">
      <c r="A52" s="119" t="s">
        <v>296</v>
      </c>
      <c r="B52" s="121"/>
      <c r="C52" s="93" t="str">
        <f>IF(B52="","",IF(B52&gt;D52,"〇",IF(B52&lt;D52,"●","△")))</f>
        <v/>
      </c>
      <c r="D52" s="122"/>
      <c r="E52" s="93"/>
      <c r="F52" s="93" t="str">
        <f>IF(E52="","",IF(E52&gt;G52,"〇",IF(E52&lt;G52,"●","△")))</f>
        <v/>
      </c>
      <c r="G52" s="93"/>
      <c r="H52" s="251"/>
      <c r="I52" s="252"/>
      <c r="J52" s="253"/>
      <c r="K52" s="93"/>
      <c r="L52" s="93" t="str">
        <f>IF(K52="","",IF(K52&gt;M52,"〇",IF(K52&lt;M52,"●","△")))</f>
        <v/>
      </c>
      <c r="M52" s="123"/>
      <c r="N52" s="22"/>
      <c r="O52" s="90" t="str">
        <f>IF(N52="","",P52*3+Q52*1)</f>
        <v/>
      </c>
      <c r="P52" s="13" t="str">
        <f t="shared" si="20"/>
        <v/>
      </c>
      <c r="Q52" s="13" t="str">
        <f t="shared" si="18"/>
        <v/>
      </c>
      <c r="R52" s="13" t="str">
        <f t="shared" si="19"/>
        <v/>
      </c>
      <c r="S52" s="13" t="str">
        <f>IF(N52="","",SUM(E52,B52,K52))</f>
        <v/>
      </c>
      <c r="T52" s="13" t="str">
        <f>IF(N52="","",SUM(G52,D52,M52))</f>
        <v/>
      </c>
      <c r="U52" s="10" t="str">
        <f>IF(N52="","",S52-T52)</f>
        <v/>
      </c>
      <c r="V52" s="12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3"/>
    </row>
    <row r="53" spans="1:45" ht="20.25" customHeight="1" thickBot="1" x14ac:dyDescent="0.2">
      <c r="A53" s="104" t="s">
        <v>297</v>
      </c>
      <c r="B53" s="113"/>
      <c r="C53" s="97" t="str">
        <f>IF(B53="","",IF(B53&gt;D53,"〇",IF(B53&lt;D53,"●","△")))</f>
        <v/>
      </c>
      <c r="D53" s="100"/>
      <c r="E53" s="97"/>
      <c r="F53" s="97" t="str">
        <f>IF(E53="","",IF(E53&gt;G53,"〇",IF(E53&lt;G53,"●","△")))</f>
        <v/>
      </c>
      <c r="G53" s="97"/>
      <c r="H53" s="99"/>
      <c r="I53" s="97" t="str">
        <f>IF(H53="","",IF(H53&gt;J53,"〇",IF(H53&lt;J53,"●","△")))</f>
        <v/>
      </c>
      <c r="J53" s="100"/>
      <c r="K53" s="254"/>
      <c r="L53" s="255"/>
      <c r="M53" s="277"/>
      <c r="N53" s="101"/>
      <c r="O53" s="102" t="str">
        <f>IF(N53="","",P53*3+Q53*1)</f>
        <v/>
      </c>
      <c r="P53" s="14" t="str">
        <f t="shared" si="20"/>
        <v/>
      </c>
      <c r="Q53" s="14" t="str">
        <f t="shared" si="18"/>
        <v/>
      </c>
      <c r="R53" s="14" t="str">
        <f t="shared" si="19"/>
        <v/>
      </c>
      <c r="S53" s="14" t="str">
        <f>IF(N53="","",SUM(E53,H53,B53))</f>
        <v/>
      </c>
      <c r="T53" s="14" t="str">
        <f>IF(N53="","",SUM(G53,J53,D53))</f>
        <v/>
      </c>
      <c r="U53" s="19" t="str">
        <f>IF(N53="","",S53-T53)</f>
        <v/>
      </c>
      <c r="V53" s="103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20.25" customHeight="1" x14ac:dyDescent="0.15">
      <c r="A54" s="128"/>
      <c r="K54" s="7"/>
      <c r="L54" s="7"/>
      <c r="M54" s="7"/>
      <c r="N54" s="128"/>
      <c r="O54" s="7"/>
      <c r="P54" s="7"/>
      <c r="Q54" s="7"/>
      <c r="R54" s="7"/>
      <c r="S54" s="7"/>
      <c r="T54" s="7"/>
      <c r="U54" s="7"/>
      <c r="V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20.25" customHeight="1" thickBot="1" x14ac:dyDescent="0.2">
      <c r="A55" s="80" t="s">
        <v>255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4"/>
    </row>
    <row r="56" spans="1:45" ht="20.25" customHeight="1" thickBot="1" x14ac:dyDescent="0.2">
      <c r="A56" s="81" t="s">
        <v>256</v>
      </c>
      <c r="B56" s="260" t="str">
        <f>A57</f>
        <v>浦和西</v>
      </c>
      <c r="C56" s="261"/>
      <c r="D56" s="262"/>
      <c r="E56" s="263" t="str">
        <f>A58</f>
        <v>狭山ヶ丘</v>
      </c>
      <c r="F56" s="261"/>
      <c r="G56" s="262"/>
      <c r="H56" s="263" t="str">
        <f>A59</f>
        <v>熊谷女子</v>
      </c>
      <c r="I56" s="261"/>
      <c r="J56" s="262"/>
      <c r="K56" s="263" t="str">
        <f>A60</f>
        <v>杉戸農業</v>
      </c>
      <c r="L56" s="261"/>
      <c r="M56" s="276"/>
      <c r="N56" s="82" t="s">
        <v>214</v>
      </c>
      <c r="O56" s="83" t="s">
        <v>257</v>
      </c>
      <c r="P56" s="84" t="s">
        <v>239</v>
      </c>
      <c r="Q56" s="85" t="s">
        <v>258</v>
      </c>
      <c r="R56" s="17" t="s">
        <v>259</v>
      </c>
      <c r="S56" s="17" t="s">
        <v>260</v>
      </c>
      <c r="T56" s="17" t="s">
        <v>261</v>
      </c>
      <c r="U56" s="47" t="s">
        <v>262</v>
      </c>
      <c r="V56" s="86" t="s">
        <v>263</v>
      </c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44"/>
    </row>
    <row r="57" spans="1:45" ht="20.25" customHeight="1" x14ac:dyDescent="0.15">
      <c r="A57" s="119" t="s">
        <v>298</v>
      </c>
      <c r="B57" s="257"/>
      <c r="C57" s="258"/>
      <c r="D57" s="259"/>
      <c r="E57" s="88"/>
      <c r="F57" s="88" t="str">
        <f>IF(E57="","",IF(E57&gt;G57,"〇",IF(E57&lt;G57,"●","△")))</f>
        <v/>
      </c>
      <c r="G57" s="88"/>
      <c r="H57" s="87"/>
      <c r="I57" s="88" t="str">
        <f>IF(H57="","",IF(H57&gt;J57,"〇",IF(H57&lt;J57,"●","△")))</f>
        <v/>
      </c>
      <c r="J57" s="89"/>
      <c r="K57" s="88"/>
      <c r="L57" s="88" t="str">
        <f>IF(K57="","",IF(K57&gt;M57,"〇",IF(K57&lt;M57,"●","△")))</f>
        <v/>
      </c>
      <c r="M57" s="117"/>
      <c r="N57" s="22"/>
      <c r="O57" s="90" t="str">
        <f>IF(N57="","",P57*3+Q57*1)</f>
        <v/>
      </c>
      <c r="P57" s="13" t="str">
        <f t="shared" ref="P57:P60" si="21">IF(N57="","",COUNTIF(B57:M57,"〇"))</f>
        <v/>
      </c>
      <c r="Q57" s="13" t="str">
        <f t="shared" ref="Q57:Q60" si="22">IF(N57="","",COUNTIF(B57:M57,"△"))</f>
        <v/>
      </c>
      <c r="R57" s="13" t="str">
        <f t="shared" ref="R57:R60" si="23">IF(N57="","",COUNTIF(B57:M57,"●"))</f>
        <v/>
      </c>
      <c r="S57" s="13" t="str">
        <f>IF(N57="","",SUM(E57,H57,K57))</f>
        <v/>
      </c>
      <c r="T57" s="13" t="str">
        <f>IF(N57="","",SUM(G57,J57,M57))</f>
        <v/>
      </c>
      <c r="U57" s="10" t="str">
        <f>IF(N57="","",S57-T57)</f>
        <v/>
      </c>
      <c r="V57" s="127" t="str">
        <f>IF(O57="","",RANK(O57,$O57:$O60,0))</f>
        <v/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44"/>
    </row>
    <row r="58" spans="1:45" ht="20.25" customHeight="1" x14ac:dyDescent="0.15">
      <c r="A58" s="119" t="s">
        <v>299</v>
      </c>
      <c r="B58" s="112"/>
      <c r="C58" s="92" t="str">
        <f>IF(B58="","",IF(B58&gt;D58,"〇",IF(B58&lt;D58,"●","△")))</f>
        <v/>
      </c>
      <c r="D58" s="95"/>
      <c r="E58" s="251"/>
      <c r="F58" s="252"/>
      <c r="G58" s="253"/>
      <c r="H58" s="94"/>
      <c r="I58" s="92" t="str">
        <f>IF(H58="","",IF(H58&gt;J58,"〇",IF(H58&lt;J58,"●","△")))</f>
        <v/>
      </c>
      <c r="J58" s="95"/>
      <c r="K58" s="92"/>
      <c r="L58" s="92" t="str">
        <f>IF(K58="","",IF(K58&gt;M58,"〇",IF(K58&lt;M58,"●","△")))</f>
        <v/>
      </c>
      <c r="M58" s="120"/>
      <c r="N58" s="22"/>
      <c r="O58" s="90" t="str">
        <f>IF(N58="","",P58*3+Q58*1)</f>
        <v/>
      </c>
      <c r="P58" s="13" t="str">
        <f t="shared" si="21"/>
        <v/>
      </c>
      <c r="Q58" s="13" t="str">
        <f t="shared" si="22"/>
        <v/>
      </c>
      <c r="R58" s="13" t="str">
        <f t="shared" si="23"/>
        <v/>
      </c>
      <c r="S58" s="13" t="str">
        <f>IF(N58="","",SUM(B58,H58,K58))</f>
        <v/>
      </c>
      <c r="T58" s="13" t="str">
        <f>IF(N58="","",SUM(D58,J58,M58))</f>
        <v/>
      </c>
      <c r="U58" s="10" t="str">
        <f>IF(N58="","",S58-T58)</f>
        <v/>
      </c>
      <c r="V58" s="127" t="str">
        <f>IF(O58="","",RANK(O58,$O57:$O60,0))</f>
        <v/>
      </c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44"/>
    </row>
    <row r="59" spans="1:45" ht="20.25" customHeight="1" x14ac:dyDescent="0.15">
      <c r="A59" s="119" t="s">
        <v>300</v>
      </c>
      <c r="B59" s="121"/>
      <c r="C59" s="93" t="str">
        <f>IF(B59="","",IF(B59&gt;D59,"〇",IF(B59&lt;D59,"●","△")))</f>
        <v/>
      </c>
      <c r="D59" s="122"/>
      <c r="E59" s="93"/>
      <c r="F59" s="93" t="str">
        <f>IF(E59="","",IF(E59&gt;G59,"〇",IF(E59&lt;G59,"●","△")))</f>
        <v/>
      </c>
      <c r="G59" s="93"/>
      <c r="H59" s="251"/>
      <c r="I59" s="252"/>
      <c r="J59" s="253"/>
      <c r="K59" s="93"/>
      <c r="L59" s="93" t="str">
        <f>IF(K59="","",IF(K59&gt;M59,"〇",IF(K59&lt;M59,"●","△")))</f>
        <v/>
      </c>
      <c r="M59" s="123"/>
      <c r="N59" s="22"/>
      <c r="O59" s="90" t="str">
        <f>IF(N59="","",P59*3+Q59*1)</f>
        <v/>
      </c>
      <c r="P59" s="13" t="str">
        <f t="shared" si="21"/>
        <v/>
      </c>
      <c r="Q59" s="13" t="str">
        <f t="shared" si="22"/>
        <v/>
      </c>
      <c r="R59" s="13" t="str">
        <f t="shared" si="23"/>
        <v/>
      </c>
      <c r="S59" s="13" t="str">
        <f>IF(N59="","",SUM(E59,B59,K59))</f>
        <v/>
      </c>
      <c r="T59" s="13" t="str">
        <f>IF(N59="","",SUM(G59,D59,M59))</f>
        <v/>
      </c>
      <c r="U59" s="10" t="str">
        <f>IF(N59="","",S59-T59)</f>
        <v/>
      </c>
      <c r="V59" s="127" t="str">
        <f>IF(O59="","",RANK(O59,$O57:$O60,0))</f>
        <v/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44"/>
    </row>
    <row r="60" spans="1:45" ht="20.25" customHeight="1" thickBot="1" x14ac:dyDescent="0.2">
      <c r="A60" s="104" t="s">
        <v>301</v>
      </c>
      <c r="B60" s="113"/>
      <c r="C60" s="97" t="str">
        <f>IF(B60="","",IF(B60&gt;D60,"〇",IF(B60&lt;D60,"●","△")))</f>
        <v/>
      </c>
      <c r="D60" s="100"/>
      <c r="E60" s="97"/>
      <c r="F60" s="97" t="str">
        <f>IF(E60="","",IF(E60&gt;G60,"〇",IF(E60&lt;G60,"●","△")))</f>
        <v/>
      </c>
      <c r="G60" s="97"/>
      <c r="H60" s="99"/>
      <c r="I60" s="97" t="str">
        <f>IF(H60="","",IF(H60&gt;J60,"〇",IF(H60&lt;J60,"●","△")))</f>
        <v/>
      </c>
      <c r="J60" s="100"/>
      <c r="K60" s="254"/>
      <c r="L60" s="255"/>
      <c r="M60" s="277"/>
      <c r="N60" s="101"/>
      <c r="O60" s="102" t="str">
        <f>IF(N60="","",P60*3+Q60*1)</f>
        <v/>
      </c>
      <c r="P60" s="14" t="str">
        <f t="shared" si="21"/>
        <v/>
      </c>
      <c r="Q60" s="14" t="str">
        <f t="shared" si="22"/>
        <v/>
      </c>
      <c r="R60" s="14" t="str">
        <f t="shared" si="23"/>
        <v/>
      </c>
      <c r="S60" s="14" t="str">
        <f>IF(N60="","",SUM(E60,H60,B60))</f>
        <v/>
      </c>
      <c r="T60" s="14" t="str">
        <f>IF(N60="","",SUM(G60,J60,D60))</f>
        <v/>
      </c>
      <c r="U60" s="19" t="str">
        <f>IF(N60="","",S60-T60)</f>
        <v/>
      </c>
      <c r="V60" s="103" t="str">
        <f>IF(O60="","",RANK(O60,$O57:$O60,0))</f>
        <v/>
      </c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2" spans="1:45" ht="20.25" customHeight="1" thickBot="1" x14ac:dyDescent="0.2">
      <c r="A62" s="80" t="s">
        <v>264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4"/>
    </row>
    <row r="63" spans="1:45" ht="20.25" customHeight="1" thickBot="1" x14ac:dyDescent="0.2">
      <c r="A63" s="81" t="s">
        <v>265</v>
      </c>
      <c r="B63" s="260" t="str">
        <f>A64</f>
        <v>昌平</v>
      </c>
      <c r="C63" s="261"/>
      <c r="D63" s="262"/>
      <c r="E63" s="263" t="str">
        <f>A65</f>
        <v>浦和実業</v>
      </c>
      <c r="F63" s="261"/>
      <c r="G63" s="262"/>
      <c r="H63" s="263" t="str">
        <f>A66</f>
        <v>淑徳与野</v>
      </c>
      <c r="I63" s="261"/>
      <c r="J63" s="262"/>
      <c r="K63" s="263" t="str">
        <f>A67</f>
        <v>浦和一女</v>
      </c>
      <c r="L63" s="261"/>
      <c r="M63" s="276"/>
      <c r="N63" s="82" t="s">
        <v>214</v>
      </c>
      <c r="O63" s="83" t="s">
        <v>266</v>
      </c>
      <c r="P63" s="84" t="s">
        <v>267</v>
      </c>
      <c r="Q63" s="85" t="s">
        <v>268</v>
      </c>
      <c r="R63" s="17" t="s">
        <v>269</v>
      </c>
      <c r="S63" s="17" t="s">
        <v>270</v>
      </c>
      <c r="T63" s="17" t="s">
        <v>243</v>
      </c>
      <c r="U63" s="47" t="s">
        <v>271</v>
      </c>
      <c r="V63" s="86" t="s">
        <v>272</v>
      </c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44"/>
    </row>
    <row r="64" spans="1:45" ht="20.25" customHeight="1" x14ac:dyDescent="0.15">
      <c r="A64" s="119" t="s">
        <v>302</v>
      </c>
      <c r="B64" s="257"/>
      <c r="C64" s="258"/>
      <c r="D64" s="259"/>
      <c r="E64" s="88"/>
      <c r="F64" s="88" t="str">
        <f>IF(E64="","",IF(E64&gt;G64,"〇",IF(E64&lt;G64,"●","△")))</f>
        <v/>
      </c>
      <c r="G64" s="88"/>
      <c r="H64" s="87"/>
      <c r="I64" s="88" t="str">
        <f>IF(H64="","",IF(H64&gt;J64,"〇",IF(H64&lt;J64,"●","△")))</f>
        <v/>
      </c>
      <c r="J64" s="89"/>
      <c r="K64" s="88"/>
      <c r="L64" s="88" t="str">
        <f>IF(K64="","",IF(K64&gt;M64,"〇",IF(K64&lt;M64,"●","△")))</f>
        <v/>
      </c>
      <c r="M64" s="117"/>
      <c r="N64" s="22"/>
      <c r="O64" s="90" t="str">
        <f>IF(N64="","",P64*3+Q64*1)</f>
        <v/>
      </c>
      <c r="P64" s="13" t="str">
        <f t="shared" ref="P64:P67" si="24">IF(N64="","",COUNTIF(B64:M64,"〇"))</f>
        <v/>
      </c>
      <c r="Q64" s="13" t="str">
        <f t="shared" ref="Q64:Q67" si="25">IF(N64="","",COUNTIF(B64:M64,"△"))</f>
        <v/>
      </c>
      <c r="R64" s="13" t="str">
        <f t="shared" ref="R64:R67" si="26">IF(N64="","",COUNTIF(B64:M64,"●"))</f>
        <v/>
      </c>
      <c r="S64" s="13" t="str">
        <f>IF(N64="","",SUM(E64,H64,K64))</f>
        <v/>
      </c>
      <c r="T64" s="13" t="str">
        <f>IF(N64="","",SUM(G64,J64,M64))</f>
        <v/>
      </c>
      <c r="U64" s="10" t="str">
        <f>IF(N64="","",S64-T64)</f>
        <v/>
      </c>
      <c r="V64" s="127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44"/>
    </row>
    <row r="65" spans="1:45" ht="20.25" customHeight="1" x14ac:dyDescent="0.15">
      <c r="A65" s="119" t="s">
        <v>303</v>
      </c>
      <c r="B65" s="112"/>
      <c r="C65" s="92" t="str">
        <f>IF(B65="","",IF(B65&gt;D65,"〇",IF(B65&lt;D65,"●","△")))</f>
        <v/>
      </c>
      <c r="D65" s="95"/>
      <c r="E65" s="251"/>
      <c r="F65" s="252"/>
      <c r="G65" s="253"/>
      <c r="H65" s="94"/>
      <c r="I65" s="92" t="str">
        <f>IF(H65="","",IF(H65&gt;J65,"〇",IF(H65&lt;J65,"●","△")))</f>
        <v/>
      </c>
      <c r="J65" s="95"/>
      <c r="K65" s="92"/>
      <c r="L65" s="92" t="str">
        <f>IF(K65="","",IF(K65&gt;M65,"〇",IF(K65&lt;M65,"●","△")))</f>
        <v/>
      </c>
      <c r="M65" s="120"/>
      <c r="N65" s="22"/>
      <c r="O65" s="90" t="str">
        <f>IF(N65="","",P65*3+Q65*1)</f>
        <v/>
      </c>
      <c r="P65" s="13" t="str">
        <f t="shared" si="24"/>
        <v/>
      </c>
      <c r="Q65" s="13" t="str">
        <f t="shared" si="25"/>
        <v/>
      </c>
      <c r="R65" s="13" t="str">
        <f t="shared" si="26"/>
        <v/>
      </c>
      <c r="S65" s="13" t="str">
        <f>IF(N65="","",SUM(B65,H65,K65))</f>
        <v/>
      </c>
      <c r="T65" s="13" t="str">
        <f>IF(N65="","",SUM(D65,J65,M65))</f>
        <v/>
      </c>
      <c r="U65" s="10" t="str">
        <f>IF(N65="","",S65-T65)</f>
        <v/>
      </c>
      <c r="V65" s="127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44"/>
    </row>
    <row r="66" spans="1:45" ht="20.25" customHeight="1" x14ac:dyDescent="0.15">
      <c r="A66" s="119" t="s">
        <v>304</v>
      </c>
      <c r="B66" s="121"/>
      <c r="C66" s="93" t="str">
        <f>IF(B66="","",IF(B66&gt;D66,"〇",IF(B66&lt;D66,"●","△")))</f>
        <v/>
      </c>
      <c r="D66" s="122"/>
      <c r="E66" s="93"/>
      <c r="F66" s="93" t="str">
        <f>IF(E66="","",IF(E66&gt;G66,"〇",IF(E66&lt;G66,"●","△")))</f>
        <v/>
      </c>
      <c r="G66" s="93"/>
      <c r="H66" s="251"/>
      <c r="I66" s="252"/>
      <c r="J66" s="253"/>
      <c r="K66" s="93"/>
      <c r="L66" s="93" t="str">
        <f>IF(K66="","",IF(K66&gt;M66,"〇",IF(K66&lt;M66,"●","△")))</f>
        <v/>
      </c>
      <c r="M66" s="123"/>
      <c r="N66" s="22"/>
      <c r="O66" s="90" t="str">
        <f>IF(N66="","",P66*3+Q66*1)</f>
        <v/>
      </c>
      <c r="P66" s="13" t="str">
        <f t="shared" si="24"/>
        <v/>
      </c>
      <c r="Q66" s="13" t="str">
        <f t="shared" si="25"/>
        <v/>
      </c>
      <c r="R66" s="13" t="str">
        <f t="shared" si="26"/>
        <v/>
      </c>
      <c r="S66" s="13" t="str">
        <f>IF(N66="","",SUM(E66,B66,K66))</f>
        <v/>
      </c>
      <c r="T66" s="13" t="str">
        <f>IF(N66="","",SUM(G66,D66,M66))</f>
        <v/>
      </c>
      <c r="U66" s="10" t="str">
        <f>IF(N66="","",S66-T66)</f>
        <v/>
      </c>
      <c r="V66" s="127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44"/>
    </row>
    <row r="67" spans="1:45" ht="20.25" customHeight="1" thickBot="1" x14ac:dyDescent="0.2">
      <c r="A67" s="104" t="s">
        <v>305</v>
      </c>
      <c r="B67" s="113"/>
      <c r="C67" s="97" t="str">
        <f>IF(B67="","",IF(B67&gt;D67,"〇",IF(B67&lt;D67,"●","△")))</f>
        <v/>
      </c>
      <c r="D67" s="100"/>
      <c r="E67" s="97"/>
      <c r="F67" s="97" t="str">
        <f>IF(E67="","",IF(E67&gt;G67,"〇",IF(E67&lt;G67,"●","△")))</f>
        <v/>
      </c>
      <c r="G67" s="97"/>
      <c r="H67" s="99"/>
      <c r="I67" s="97" t="str">
        <f>IF(H67="","",IF(H67&gt;J67,"〇",IF(H67&lt;J67,"●","△")))</f>
        <v/>
      </c>
      <c r="J67" s="100"/>
      <c r="K67" s="254"/>
      <c r="L67" s="255"/>
      <c r="M67" s="277"/>
      <c r="N67" s="101"/>
      <c r="O67" s="102" t="str">
        <f>IF(N67="","",P67*3+Q67*1)</f>
        <v/>
      </c>
      <c r="P67" s="14" t="str">
        <f t="shared" si="24"/>
        <v/>
      </c>
      <c r="Q67" s="14" t="str">
        <f t="shared" si="25"/>
        <v/>
      </c>
      <c r="R67" s="14" t="str">
        <f t="shared" si="26"/>
        <v/>
      </c>
      <c r="S67" s="14" t="str">
        <f>IF(N67="","",SUM(E67,H67,B67))</f>
        <v/>
      </c>
      <c r="T67" s="14" t="str">
        <f>IF(N67="","",SUM(G67,J67,D67))</f>
        <v/>
      </c>
      <c r="U67" s="19" t="str">
        <f>IF(N67="","",S67-T67)</f>
        <v/>
      </c>
      <c r="V67" s="103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disablePrompts="1" count="1">
    <dataValidation imeMode="off" allowBlank="1" showInputMessage="1" showErrorMessage="1" sqref="N9:N11 U8:U11"/>
  </dataValidations>
  <pageMargins left="0.7" right="0.54" top="0.52" bottom="0.48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 x14ac:dyDescent="0.15"/>
  <cols>
    <col min="1" max="1" width="3" customWidth="1"/>
    <col min="2" max="2" width="12.875" customWidth="1"/>
  </cols>
  <sheetData>
    <row r="1" spans="1:4" x14ac:dyDescent="0.15">
      <c r="A1" s="2" t="s">
        <v>49</v>
      </c>
      <c r="B1" s="2" t="s">
        <v>50</v>
      </c>
      <c r="C1" s="11" t="s">
        <v>54</v>
      </c>
      <c r="D1" s="11" t="s">
        <v>55</v>
      </c>
    </row>
    <row r="2" spans="1:4" x14ac:dyDescent="0.15">
      <c r="A2" s="2">
        <v>1</v>
      </c>
      <c r="B2" s="2" t="s">
        <v>44</v>
      </c>
      <c r="C2" s="11" t="e">
        <f>COUNTIF(対戦表!#REF!,1)</f>
        <v>#REF!</v>
      </c>
      <c r="D2" s="11" t="e">
        <f>COUNTIF(対戦表!#REF!,1)</f>
        <v>#REF!</v>
      </c>
    </row>
    <row r="3" spans="1:4" x14ac:dyDescent="0.15">
      <c r="A3" s="2">
        <v>2</v>
      </c>
      <c r="B3" s="2" t="s">
        <v>33</v>
      </c>
      <c r="C3" s="11" t="e">
        <f>COUNTIF(対戦表!#REF!,2)</f>
        <v>#REF!</v>
      </c>
      <c r="D3" s="11" t="e">
        <f>COUNTIF(対戦表!#REF!,2)</f>
        <v>#REF!</v>
      </c>
    </row>
    <row r="4" spans="1:4" x14ac:dyDescent="0.15">
      <c r="A4" s="2">
        <v>3</v>
      </c>
      <c r="B4" s="2" t="s">
        <v>1</v>
      </c>
      <c r="C4" s="11" t="e">
        <f>COUNTIF(対戦表!#REF!,3)</f>
        <v>#REF!</v>
      </c>
      <c r="D4" s="11" t="e">
        <f>COUNTIF(対戦表!#REF!,3)</f>
        <v>#REF!</v>
      </c>
    </row>
    <row r="5" spans="1:4" x14ac:dyDescent="0.15">
      <c r="A5" s="2">
        <v>4</v>
      </c>
      <c r="B5" s="2" t="s">
        <v>0</v>
      </c>
      <c r="C5" s="11" t="e">
        <f>COUNTIF(対戦表!#REF!,4)</f>
        <v>#REF!</v>
      </c>
      <c r="D5" s="11" t="e">
        <f>COUNTIF(対戦表!#REF!,4)</f>
        <v>#REF!</v>
      </c>
    </row>
    <row r="6" spans="1:4" x14ac:dyDescent="0.15">
      <c r="A6" s="2">
        <v>5</v>
      </c>
      <c r="B6" s="2" t="s">
        <v>35</v>
      </c>
      <c r="C6" s="11" t="e">
        <f>COUNTIF(対戦表!#REF!,5)</f>
        <v>#REF!</v>
      </c>
      <c r="D6" s="11" t="e">
        <f>COUNTIF(対戦表!#REF!,5)</f>
        <v>#REF!</v>
      </c>
    </row>
    <row r="7" spans="1:4" x14ac:dyDescent="0.15">
      <c r="A7" s="2">
        <v>6</v>
      </c>
      <c r="B7" s="2" t="s">
        <v>31</v>
      </c>
      <c r="C7" s="11" t="e">
        <f>COUNTIF(対戦表!#REF!,6)</f>
        <v>#REF!</v>
      </c>
      <c r="D7" s="11" t="e">
        <f>COUNTIF(対戦表!#REF!,6)</f>
        <v>#REF!</v>
      </c>
    </row>
    <row r="8" spans="1:4" x14ac:dyDescent="0.15">
      <c r="A8" s="2">
        <v>7</v>
      </c>
      <c r="B8" s="2" t="s">
        <v>40</v>
      </c>
      <c r="C8" s="11" t="e">
        <f>COUNTIF(対戦表!#REF!,7)</f>
        <v>#REF!</v>
      </c>
      <c r="D8" s="11" t="e">
        <f>COUNTIF(対戦表!#REF!,7)</f>
        <v>#REF!</v>
      </c>
    </row>
    <row r="9" spans="1:4" x14ac:dyDescent="0.15">
      <c r="A9" s="2">
        <v>8</v>
      </c>
      <c r="B9" s="2" t="s">
        <v>2</v>
      </c>
      <c r="C9" s="11" t="e">
        <f>COUNTIF(対戦表!#REF!,8)</f>
        <v>#REF!</v>
      </c>
      <c r="D9" s="11" t="e">
        <f>COUNTIF(対戦表!#REF!,8)</f>
        <v>#REF!</v>
      </c>
    </row>
    <row r="10" spans="1:4" x14ac:dyDescent="0.15">
      <c r="A10" s="2">
        <v>9</v>
      </c>
      <c r="B10" s="2" t="s">
        <v>4</v>
      </c>
      <c r="C10" s="11" t="e">
        <f>COUNTIF(対戦表!#REF!,9)</f>
        <v>#REF!</v>
      </c>
      <c r="D10" s="11" t="e">
        <f>COUNTIF(対戦表!#REF!,9)</f>
        <v>#REF!</v>
      </c>
    </row>
    <row r="11" spans="1:4" x14ac:dyDescent="0.15">
      <c r="A11" s="2">
        <v>10</v>
      </c>
      <c r="B11" s="2" t="s">
        <v>51</v>
      </c>
      <c r="C11" s="11" t="e">
        <f>COUNTIF(対戦表!#REF!,10)</f>
        <v>#REF!</v>
      </c>
      <c r="D11" s="11" t="e">
        <f>COUNTIF(対戦表!#REF!,10)</f>
        <v>#REF!</v>
      </c>
    </row>
    <row r="12" spans="1:4" x14ac:dyDescent="0.15">
      <c r="A12" s="2">
        <v>11</v>
      </c>
      <c r="B12" s="2" t="s">
        <v>46</v>
      </c>
      <c r="C12" s="11" t="e">
        <f>COUNTIF(対戦表!#REF!,11)</f>
        <v>#REF!</v>
      </c>
      <c r="D12" s="11" t="e">
        <f>COUNTIF(対戦表!#REF!,11)</f>
        <v>#REF!</v>
      </c>
    </row>
    <row r="13" spans="1:4" x14ac:dyDescent="0.15">
      <c r="A13" s="2">
        <v>12</v>
      </c>
      <c r="B13" s="2" t="s">
        <v>52</v>
      </c>
      <c r="C13" s="11" t="e">
        <f>COUNTIF(対戦表!#REF!,12)</f>
        <v>#REF!</v>
      </c>
      <c r="D13" s="11" t="e">
        <f>COUNTIF(対戦表!#REF!,12)</f>
        <v>#REF!</v>
      </c>
    </row>
    <row r="14" spans="1:4" x14ac:dyDescent="0.15">
      <c r="A14" s="2">
        <v>13</v>
      </c>
      <c r="B14" s="2" t="s">
        <v>3</v>
      </c>
      <c r="C14" s="11" t="e">
        <f>COUNTIF(対戦表!#REF!,13)</f>
        <v>#REF!</v>
      </c>
      <c r="D14" s="11" t="e">
        <f>COUNTIF(対戦表!#REF!,13)</f>
        <v>#REF!</v>
      </c>
    </row>
    <row r="15" spans="1:4" x14ac:dyDescent="0.15">
      <c r="A15" s="2">
        <v>14</v>
      </c>
      <c r="B15" s="2" t="s">
        <v>45</v>
      </c>
      <c r="C15" s="11" t="e">
        <f>COUNTIF(対戦表!#REF!,14)</f>
        <v>#REF!</v>
      </c>
      <c r="D15" s="11" t="e">
        <f>COUNTIF(対戦表!#REF!,14)</f>
        <v>#REF!</v>
      </c>
    </row>
    <row r="16" spans="1:4" x14ac:dyDescent="0.15">
      <c r="A16" s="2">
        <v>15</v>
      </c>
      <c r="B16" s="2" t="s">
        <v>36</v>
      </c>
      <c r="C16" s="11" t="e">
        <f>COUNTIF(対戦表!#REF!,15)</f>
        <v>#REF!</v>
      </c>
      <c r="D16" s="11" t="e">
        <f>COUNTIF(対戦表!#REF!,15)</f>
        <v>#REF!</v>
      </c>
    </row>
    <row r="17" spans="1:4" x14ac:dyDescent="0.15">
      <c r="A17" s="2">
        <v>16</v>
      </c>
      <c r="B17" s="2" t="s">
        <v>6</v>
      </c>
      <c r="C17" s="11" t="e">
        <f>COUNTIF(対戦表!#REF!,16)</f>
        <v>#REF!</v>
      </c>
      <c r="D17" s="11" t="e">
        <f>COUNTIF(対戦表!#REF!,16)</f>
        <v>#REF!</v>
      </c>
    </row>
    <row r="18" spans="1:4" x14ac:dyDescent="0.15">
      <c r="A18" s="2">
        <v>17</v>
      </c>
      <c r="B18" s="2" t="s">
        <v>53</v>
      </c>
      <c r="C18" s="11" t="e">
        <f>COUNTIF(対戦表!#REF!,17)</f>
        <v>#REF!</v>
      </c>
      <c r="D18" s="11" t="e">
        <f>COUNTIF(対戦表!#REF!,17)</f>
        <v>#REF!</v>
      </c>
    </row>
    <row r="19" spans="1:4" x14ac:dyDescent="0.15">
      <c r="A19" s="2">
        <v>18</v>
      </c>
      <c r="B19" s="2" t="s">
        <v>177</v>
      </c>
      <c r="C19" s="11" t="e">
        <f>COUNTIF(対戦表!#REF!,18)</f>
        <v>#REF!</v>
      </c>
      <c r="D19" s="11" t="e">
        <f>COUNTIF(対戦表!#REF!,18)</f>
        <v>#REF!</v>
      </c>
    </row>
    <row r="20" spans="1:4" x14ac:dyDescent="0.15">
      <c r="A20" s="2">
        <v>19</v>
      </c>
      <c r="B20" s="2" t="s">
        <v>5</v>
      </c>
      <c r="C20" s="11" t="e">
        <f>COUNTIF(対戦表!#REF!,19)</f>
        <v>#REF!</v>
      </c>
      <c r="D20" s="11" t="e">
        <f>COUNTIF(対戦表!#REF!,19)</f>
        <v>#REF!</v>
      </c>
    </row>
    <row r="21" spans="1:4" x14ac:dyDescent="0.15">
      <c r="A21" s="2">
        <v>20</v>
      </c>
      <c r="B21" s="2" t="s">
        <v>34</v>
      </c>
      <c r="C21" s="11" t="e">
        <f>COUNTIF(対戦表!#REF!,20)</f>
        <v>#REF!</v>
      </c>
      <c r="D21" s="11" t="e">
        <f>COUNTIF(対戦表!#REF!,20)</f>
        <v>#REF!</v>
      </c>
    </row>
    <row r="22" spans="1:4" x14ac:dyDescent="0.15">
      <c r="A22" s="2">
        <v>21</v>
      </c>
      <c r="B22" s="2" t="s">
        <v>41</v>
      </c>
      <c r="C22" s="11" t="e">
        <f>COUNTIF(対戦表!#REF!,21)</f>
        <v>#REF!</v>
      </c>
      <c r="D22" s="11" t="e">
        <f>COUNTIF(対戦表!#REF!,21)</f>
        <v>#REF!</v>
      </c>
    </row>
    <row r="23" spans="1:4" x14ac:dyDescent="0.15">
      <c r="A23" s="2">
        <v>22</v>
      </c>
      <c r="B23" s="2" t="s">
        <v>37</v>
      </c>
      <c r="C23" s="11" t="e">
        <f>COUNTIF(対戦表!#REF!,22)</f>
        <v>#REF!</v>
      </c>
      <c r="D23" s="11" t="e">
        <f>COUNTIF(対戦表!#REF!,22)</f>
        <v>#REF!</v>
      </c>
    </row>
    <row r="24" spans="1:4" x14ac:dyDescent="0.15">
      <c r="A24" s="2">
        <v>23</v>
      </c>
      <c r="B24" s="2" t="s">
        <v>43</v>
      </c>
      <c r="C24" s="11" t="e">
        <f>COUNTIF(対戦表!#REF!,23)</f>
        <v>#REF!</v>
      </c>
      <c r="D24" s="11" t="e">
        <f>COUNTIF(対戦表!#REF!,23)</f>
        <v>#REF!</v>
      </c>
    </row>
    <row r="25" spans="1:4" x14ac:dyDescent="0.15">
      <c r="A25" s="2">
        <v>24</v>
      </c>
      <c r="B25" s="2" t="s">
        <v>42</v>
      </c>
      <c r="C25" s="11" t="e">
        <f>COUNTIF(対戦表!#REF!,24)</f>
        <v>#REF!</v>
      </c>
      <c r="D25" s="11" t="e">
        <f>COUNTIF(対戦表!#REF!,24)</f>
        <v>#REF!</v>
      </c>
    </row>
    <row r="26" spans="1:4" x14ac:dyDescent="0.15">
      <c r="A26" s="2">
        <v>25</v>
      </c>
      <c r="B26" s="2" t="s">
        <v>32</v>
      </c>
      <c r="C26" s="11" t="e">
        <f>COUNTIF(対戦表!#REF!,25)</f>
        <v>#REF!</v>
      </c>
      <c r="D26" s="11" t="e">
        <f>COUNTIF(対戦表!#REF!,25)</f>
        <v>#REF!</v>
      </c>
    </row>
    <row r="27" spans="1:4" x14ac:dyDescent="0.15">
      <c r="A27" s="2">
        <v>26</v>
      </c>
      <c r="B27" s="2" t="s">
        <v>38</v>
      </c>
      <c r="C27" s="11" t="e">
        <f>COUNTIF(対戦表!#REF!,26)</f>
        <v>#REF!</v>
      </c>
      <c r="D27" s="11" t="e">
        <f>COUNTIF(対戦表!#REF!,26)</f>
        <v>#REF!</v>
      </c>
    </row>
    <row r="28" spans="1:4" x14ac:dyDescent="0.15">
      <c r="A28" s="2">
        <v>27</v>
      </c>
      <c r="B28" s="2" t="s">
        <v>39</v>
      </c>
      <c r="C28" s="11" t="e">
        <f>COUNTIF(対戦表!#REF!,27)</f>
        <v>#REF!</v>
      </c>
      <c r="D28" s="11" t="e">
        <f>COUNTIF(対戦表!#REF!,27)</f>
        <v>#REF!</v>
      </c>
    </row>
    <row r="29" spans="1:4" x14ac:dyDescent="0.15">
      <c r="A29" s="2">
        <v>28</v>
      </c>
      <c r="B29" s="2" t="s">
        <v>105</v>
      </c>
      <c r="C29" s="11" t="e">
        <f>COUNTIF(対戦表!#REF!,28)</f>
        <v>#REF!</v>
      </c>
      <c r="D29" s="11" t="e">
        <f>COUNTIF(対戦表!#REF!,28)</f>
        <v>#REF!</v>
      </c>
    </row>
    <row r="30" spans="1:4" x14ac:dyDescent="0.15">
      <c r="A30" s="2">
        <v>29</v>
      </c>
      <c r="B30" s="2" t="s">
        <v>128</v>
      </c>
      <c r="C30" s="11" t="e">
        <f>COUNTIF(対戦表!#REF!,29)</f>
        <v>#REF!</v>
      </c>
      <c r="D30" s="11" t="e">
        <f>COUNTIF(対戦表!#REF!,29)</f>
        <v>#REF!</v>
      </c>
    </row>
    <row r="31" spans="1:4" x14ac:dyDescent="0.15">
      <c r="A31" s="39">
        <v>30</v>
      </c>
      <c r="B31" s="39" t="s">
        <v>129</v>
      </c>
      <c r="C31" s="11" t="e">
        <f>COUNTIF(対戦表!#REF!,30)</f>
        <v>#REF!</v>
      </c>
      <c r="D31" s="11" t="e">
        <f>COUNTIF(対戦表!#REF!,30)</f>
        <v>#REF!</v>
      </c>
    </row>
    <row r="32" spans="1:4" x14ac:dyDescent="0.15">
      <c r="A32" s="39">
        <v>31</v>
      </c>
      <c r="B32" s="39" t="s">
        <v>131</v>
      </c>
      <c r="C32" s="40" t="e">
        <f>COUNTIF(対戦表!#REF!,31)</f>
        <v>#REF!</v>
      </c>
      <c r="D32" s="40" t="e">
        <f>COUNTIF(対戦表!#REF!,31)</f>
        <v>#REF!</v>
      </c>
    </row>
    <row r="33" spans="1:4" x14ac:dyDescent="0.15">
      <c r="A33" s="39">
        <v>32</v>
      </c>
      <c r="B33" s="39" t="s">
        <v>145</v>
      </c>
      <c r="C33" s="40" t="e">
        <f>COUNTIF(対戦表!#REF!,32)</f>
        <v>#REF!</v>
      </c>
      <c r="D33" s="40" t="e">
        <f>COUNTIF(対戦表!#REF!,32)</f>
        <v>#REF!</v>
      </c>
    </row>
    <row r="34" spans="1:4" x14ac:dyDescent="0.15">
      <c r="A34" s="39">
        <v>33</v>
      </c>
      <c r="B34" s="39" t="s">
        <v>146</v>
      </c>
      <c r="C34" s="40" t="e">
        <f>COUNTIF(対戦表!#REF!,33)</f>
        <v>#REF!</v>
      </c>
      <c r="D34" s="40" t="e">
        <f>COUNTIF(対戦表!#REF!,33)</f>
        <v>#REF!</v>
      </c>
    </row>
    <row r="35" spans="1:4" ht="14.25" thickBot="1" x14ac:dyDescent="0.2">
      <c r="A35" s="49">
        <v>34</v>
      </c>
      <c r="B35" s="49" t="s">
        <v>160</v>
      </c>
      <c r="C35" s="40" t="e">
        <f>COUNTIF(対戦表!#REF!,34)</f>
        <v>#REF!</v>
      </c>
      <c r="D35" s="40" t="e">
        <f>COUNTIF(対戦表!#REF!,34)</f>
        <v>#REF!</v>
      </c>
    </row>
    <row r="36" spans="1:4" ht="14.25" thickBot="1" x14ac:dyDescent="0.2">
      <c r="A36" s="41" t="s">
        <v>127</v>
      </c>
      <c r="B36" s="42"/>
      <c r="C36" s="42" t="e">
        <f>SUM(C2:C35)</f>
        <v>#REF!</v>
      </c>
      <c r="D36" s="43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4"/>
  <sheetViews>
    <sheetView showGridLines="0" workbookViewId="0">
      <selection activeCell="M22" sqref="M22"/>
    </sheetView>
  </sheetViews>
  <sheetFormatPr defaultRowHeight="13.5" x14ac:dyDescent="0.15"/>
  <cols>
    <col min="1" max="38" width="2.75" customWidth="1"/>
    <col min="39" max="40" width="3.75" customWidth="1"/>
  </cols>
  <sheetData>
    <row r="11" spans="7:32" x14ac:dyDescent="0.15">
      <c r="S11" s="1"/>
      <c r="T11" s="1"/>
    </row>
    <row r="12" spans="7:32" x14ac:dyDescent="0.15">
      <c r="S12" s="1"/>
      <c r="T12" s="1"/>
    </row>
    <row r="13" spans="7:32" x14ac:dyDescent="0.15">
      <c r="T13" s="32"/>
    </row>
    <row r="14" spans="7:32" x14ac:dyDescent="0.15">
      <c r="L14" s="9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</row>
    <row r="15" spans="7:32" x14ac:dyDescent="0.15">
      <c r="L15" s="32"/>
      <c r="M15" s="74"/>
      <c r="N15" s="74"/>
      <c r="O15" s="74"/>
      <c r="P15" s="28"/>
      <c r="Q15" s="28"/>
      <c r="R15" s="28"/>
      <c r="S15" s="28"/>
      <c r="T15" s="28"/>
      <c r="U15" s="28"/>
      <c r="V15" s="28"/>
      <c r="W15" s="28"/>
      <c r="X15" s="74"/>
      <c r="Y15" s="74"/>
      <c r="Z15" s="74"/>
      <c r="AA15" s="73"/>
    </row>
    <row r="16" spans="7:32" x14ac:dyDescent="0.15">
      <c r="G16" s="9"/>
      <c r="H16" s="30"/>
      <c r="I16" s="30"/>
      <c r="J16" s="30"/>
      <c r="K16" s="30"/>
      <c r="L16" s="28"/>
      <c r="M16" s="28"/>
      <c r="N16" s="28"/>
      <c r="O16" s="76"/>
      <c r="P16" s="75"/>
      <c r="Q16" s="28"/>
      <c r="R16" s="28"/>
      <c r="S16" s="28"/>
      <c r="T16" s="28"/>
      <c r="U16" s="28"/>
      <c r="V16" s="28"/>
      <c r="W16" s="76"/>
      <c r="X16" s="75"/>
      <c r="Y16" s="28"/>
      <c r="Z16" s="28"/>
      <c r="AA16" s="28"/>
      <c r="AB16" s="30"/>
      <c r="AC16" s="30"/>
      <c r="AD16" s="30"/>
      <c r="AE16" s="30"/>
      <c r="AF16" s="31"/>
    </row>
    <row r="17" spans="1:37" x14ac:dyDescent="0.15">
      <c r="G17" s="32"/>
      <c r="H17" s="74"/>
      <c r="I17" s="74"/>
      <c r="J17" s="28"/>
      <c r="K17" s="28"/>
      <c r="L17" s="28"/>
      <c r="M17" s="28"/>
      <c r="N17" s="74"/>
      <c r="O17" s="73"/>
      <c r="X17" s="32"/>
      <c r="Y17" s="74"/>
      <c r="Z17" s="28"/>
      <c r="AA17" s="28"/>
      <c r="AB17" s="28"/>
      <c r="AC17" s="28"/>
      <c r="AD17" s="74"/>
      <c r="AE17" s="74"/>
      <c r="AF17" s="73"/>
    </row>
    <row r="18" spans="1:37" x14ac:dyDescent="0.15">
      <c r="E18" s="9"/>
      <c r="F18" s="30"/>
      <c r="G18" s="28"/>
      <c r="H18" s="28"/>
      <c r="I18" s="76"/>
      <c r="J18" s="75"/>
      <c r="K18" s="28"/>
      <c r="L18" s="28"/>
      <c r="M18" s="76"/>
      <c r="N18" s="75"/>
      <c r="O18" s="28"/>
      <c r="P18" s="30"/>
      <c r="Q18" s="31"/>
      <c r="V18" s="9"/>
      <c r="W18" s="30"/>
      <c r="X18" s="28"/>
      <c r="Y18" s="76"/>
      <c r="Z18" s="75"/>
      <c r="AA18" s="28"/>
      <c r="AB18" s="28"/>
      <c r="AC18" s="76"/>
      <c r="AD18" s="75"/>
      <c r="AE18" s="28"/>
      <c r="AF18" s="28"/>
      <c r="AG18" s="30"/>
      <c r="AH18" s="31"/>
    </row>
    <row r="19" spans="1:37" x14ac:dyDescent="0.15">
      <c r="E19" s="32"/>
      <c r="F19" s="28"/>
      <c r="G19" s="28"/>
      <c r="H19" s="28"/>
      <c r="I19" s="73"/>
      <c r="N19" s="32"/>
      <c r="O19" s="28"/>
      <c r="P19" s="28"/>
      <c r="Q19" s="73"/>
      <c r="V19" s="32"/>
      <c r="W19" s="28"/>
      <c r="X19" s="28"/>
      <c r="Y19" s="73"/>
      <c r="AD19" s="32"/>
      <c r="AE19" s="28"/>
      <c r="AF19" s="28"/>
      <c r="AG19" s="28"/>
      <c r="AH19" s="73"/>
    </row>
    <row r="20" spans="1:37" x14ac:dyDescent="0.15">
      <c r="C20" s="9"/>
      <c r="D20" s="30"/>
      <c r="E20" s="76"/>
      <c r="I20" s="75"/>
      <c r="J20" s="31"/>
      <c r="M20" s="9"/>
      <c r="N20" s="76"/>
      <c r="Q20" s="75"/>
      <c r="R20" s="31"/>
      <c r="U20" s="9"/>
      <c r="V20" s="76"/>
      <c r="Y20" s="75"/>
      <c r="Z20" s="31"/>
      <c r="AC20" s="9"/>
      <c r="AD20" s="76"/>
      <c r="AH20" s="75"/>
      <c r="AI20" s="30"/>
      <c r="AJ20" s="31"/>
    </row>
    <row r="21" spans="1:37" x14ac:dyDescent="0.15">
      <c r="C21" s="75"/>
      <c r="D21" s="76"/>
      <c r="E21" s="9"/>
      <c r="F21" s="31"/>
      <c r="G21" s="28"/>
      <c r="H21" s="28"/>
      <c r="I21" s="75"/>
      <c r="J21" s="76"/>
      <c r="K21" s="28"/>
      <c r="M21" s="75"/>
      <c r="N21" s="76"/>
      <c r="O21" s="28"/>
      <c r="Q21" s="75"/>
      <c r="R21" s="76"/>
      <c r="S21" s="28"/>
      <c r="U21" s="75"/>
      <c r="V21" s="76"/>
      <c r="W21" s="28"/>
      <c r="Y21" s="75"/>
      <c r="Z21" s="76"/>
      <c r="AA21" s="28"/>
      <c r="AC21" s="75"/>
      <c r="AD21" s="76"/>
      <c r="AE21" s="28"/>
      <c r="AG21" s="9"/>
      <c r="AH21" s="31"/>
      <c r="AI21" s="28"/>
      <c r="AJ21" s="76"/>
    </row>
    <row r="22" spans="1:37" x14ac:dyDescent="0.15">
      <c r="A22" s="28"/>
      <c r="B22" s="6" t="s">
        <v>191</v>
      </c>
      <c r="C22" s="6"/>
      <c r="D22" s="77"/>
      <c r="E22" s="75"/>
      <c r="F22" s="76"/>
      <c r="G22" s="28"/>
      <c r="H22" s="6" t="s">
        <v>194</v>
      </c>
      <c r="I22" s="6"/>
      <c r="J22" s="6" t="s">
        <v>195</v>
      </c>
      <c r="K22" s="6"/>
      <c r="L22" s="6" t="s">
        <v>196</v>
      </c>
      <c r="M22" s="6"/>
      <c r="N22" s="6" t="s">
        <v>197</v>
      </c>
      <c r="O22" s="6"/>
      <c r="P22" s="6" t="s">
        <v>198</v>
      </c>
      <c r="Q22" s="6"/>
      <c r="R22" s="6" t="s">
        <v>199</v>
      </c>
      <c r="S22" s="6"/>
      <c r="T22" s="6" t="s">
        <v>200</v>
      </c>
      <c r="U22" s="6"/>
      <c r="V22" s="6" t="s">
        <v>201</v>
      </c>
      <c r="W22" s="6"/>
      <c r="X22" s="6" t="s">
        <v>192</v>
      </c>
      <c r="Y22" s="6"/>
      <c r="Z22" s="6" t="s">
        <v>202</v>
      </c>
      <c r="AA22" s="6"/>
      <c r="AB22" s="6" t="s">
        <v>203</v>
      </c>
      <c r="AC22" s="6"/>
      <c r="AD22" s="6" t="s">
        <v>204</v>
      </c>
      <c r="AE22" s="6"/>
      <c r="AG22" s="75"/>
      <c r="AH22" s="76"/>
      <c r="AI22" s="28"/>
      <c r="AJ22" s="6" t="s">
        <v>207</v>
      </c>
      <c r="AK22" s="6"/>
    </row>
    <row r="23" spans="1:37" x14ac:dyDescent="0.15">
      <c r="B23" s="6"/>
      <c r="C23" s="6"/>
      <c r="D23" s="6" t="s">
        <v>192</v>
      </c>
      <c r="E23" s="6"/>
      <c r="F23" s="1" t="s">
        <v>193</v>
      </c>
      <c r="G23" s="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" t="s">
        <v>205</v>
      </c>
      <c r="AG23" s="1"/>
      <c r="AH23" s="1" t="s">
        <v>206</v>
      </c>
      <c r="AI23" s="1"/>
      <c r="AJ23" s="6"/>
      <c r="AK23" s="6"/>
    </row>
    <row r="24" spans="1:37" x14ac:dyDescent="0.15">
      <c r="B24" s="77"/>
      <c r="C24" s="77"/>
      <c r="D24" s="6"/>
      <c r="E24" s="6"/>
      <c r="F24" s="1"/>
      <c r="G24" s="1"/>
      <c r="H24" s="1"/>
      <c r="AE24" s="33"/>
      <c r="AF24" s="1"/>
      <c r="AG24" s="1"/>
      <c r="AH24" s="1"/>
      <c r="AI24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</vt:lpstr>
      <vt:lpstr>予選L　星取表</vt:lpstr>
      <vt:lpstr>学校名</vt:lpstr>
      <vt:lpstr>Sheet3</vt:lpstr>
      <vt:lpstr>学校名!Print_Area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2016-04-18T08:35:04Z</cp:lastPrinted>
  <dcterms:created xsi:type="dcterms:W3CDTF">2004-12-15T11:55:44Z</dcterms:created>
  <dcterms:modified xsi:type="dcterms:W3CDTF">2016-04-18T08:35:24Z</dcterms:modified>
</cp:coreProperties>
</file>